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3040" windowHeight="9390" tabRatio="880" firstSheet="1" activeTab="14"/>
  </bookViews>
  <sheets>
    <sheet name="PL tong hop" sheetId="65" state="hidden" r:id="rId1"/>
    <sheet name="48" sheetId="48" r:id="rId2"/>
    <sheet name="49" sheetId="49" r:id="rId3"/>
    <sheet name="50" sheetId="50" r:id="rId4"/>
    <sheet name="51" sheetId="51" r:id="rId5"/>
    <sheet name="52" sheetId="52" r:id="rId6"/>
    <sheet name="53" sheetId="53" r:id="rId7"/>
    <sheet name="54" sheetId="54" r:id="rId8"/>
    <sheet name="55" sheetId="55" r:id="rId9"/>
    <sheet name="56" sheetId="56" r:id="rId10"/>
    <sheet name="57" sheetId="57" r:id="rId11"/>
    <sheet name="58" sheetId="58" r:id="rId12"/>
    <sheet name="59" sheetId="59" r:id="rId13"/>
    <sheet name="60" sheetId="60" r:id="rId14"/>
    <sheet name="61" sheetId="61" r:id="rId15"/>
    <sheet name="62" sheetId="62" state="hidden" r:id="rId16"/>
    <sheet name="64" sheetId="64" state="hidden" r:id="rId17"/>
  </sheets>
  <definedNames>
    <definedName name="_xlnm._FilterDatabase" localSheetId="6" hidden="1">'53'!$A$8:$K$98</definedName>
    <definedName name="chuong_phuluc_1_name" localSheetId="0">'PL tong hop'!$A$2</definedName>
    <definedName name="chuong_phuluc_48" localSheetId="1">'48'!$F$1</definedName>
    <definedName name="chuong_phuluc_48_name" localSheetId="1">'48'!$A$2</definedName>
    <definedName name="chuong_phuluc_49" localSheetId="2">'49'!$E$1</definedName>
    <definedName name="chuong_phuluc_49_name" localSheetId="2">'49'!$A$2</definedName>
    <definedName name="chuong_phuluc_50" localSheetId="3">'50'!$H$1</definedName>
    <definedName name="chuong_phuluc_50_name" localSheetId="3">'50'!$A$2</definedName>
    <definedName name="chuong_phuluc_51" localSheetId="4">'51'!$E$1</definedName>
    <definedName name="chuong_phuluc_51_name" localSheetId="4">'51'!$A$2</definedName>
    <definedName name="chuong_phuluc_52" localSheetId="5">'52'!$F$1</definedName>
    <definedName name="chuong_phuluc_52_name" localSheetId="5">'52'!$A$2</definedName>
    <definedName name="chuong_phuluc_53" localSheetId="6">'53'!$K$1</definedName>
    <definedName name="chuong_phuluc_53_name" localSheetId="6">'53'!$A$2</definedName>
    <definedName name="chuong_phuluc_54" localSheetId="7">'54'!$Q$1</definedName>
    <definedName name="chuong_phuluc_54_name" localSheetId="7">'54'!$A$2</definedName>
    <definedName name="chuong_phuluc_55" localSheetId="8">'55'!$T$1</definedName>
    <definedName name="chuong_phuluc_55_name" localSheetId="8">'55'!#REF!</definedName>
    <definedName name="chuong_phuluc_56" localSheetId="9">'56'!$T$1</definedName>
    <definedName name="chuong_phuluc_56_name" localSheetId="9">'56'!#REF!</definedName>
    <definedName name="chuong_phuluc_57" localSheetId="10">'57'!$J$1</definedName>
    <definedName name="chuong_phuluc_57_name" localSheetId="10">'57'!#REF!</definedName>
    <definedName name="chuong_phuluc_58" localSheetId="11">'58'!$S$1</definedName>
    <definedName name="chuong_phuluc_58_name" localSheetId="11">'58'!#REF!</definedName>
    <definedName name="chuong_phuluc_59_name" localSheetId="12">'59'!$A$2</definedName>
    <definedName name="chuong_phuluc_60" localSheetId="13">'60'!$H$1</definedName>
    <definedName name="chuong_phuluc_60_name" localSheetId="13">'60'!$A$2</definedName>
    <definedName name="chuong_phuluc_61" localSheetId="14">'61'!$U$1</definedName>
    <definedName name="chuong_phuluc_61_name" localSheetId="14">'61'!#REF!</definedName>
    <definedName name="chuong_phuluc_62_name" localSheetId="15">'62'!$A$2</definedName>
    <definedName name="chuong_phuluc_64" localSheetId="16">'64'!$E$1</definedName>
    <definedName name="chuong_phuluc_64_name" localSheetId="16">'64'!$A$2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0" l="1"/>
  <c r="H8" i="60"/>
  <c r="E20" i="53" l="1"/>
  <c r="C20" i="53" s="1"/>
  <c r="D29" i="53"/>
  <c r="G29" i="53"/>
  <c r="A45" i="53"/>
  <c r="A38" i="53"/>
  <c r="A30" i="53"/>
  <c r="B30" i="53"/>
  <c r="J8" i="53"/>
  <c r="D54" i="53"/>
  <c r="G54" i="53"/>
  <c r="C18" i="53"/>
  <c r="K47" i="53"/>
  <c r="C11" i="53"/>
  <c r="D10" i="53"/>
  <c r="D9" i="53" s="1"/>
  <c r="E10" i="53"/>
  <c r="G10" i="53"/>
  <c r="G9" i="53" s="1"/>
  <c r="C12" i="53"/>
  <c r="C13" i="53"/>
  <c r="C14" i="53"/>
  <c r="C15" i="53"/>
  <c r="C16" i="53"/>
  <c r="C17" i="53"/>
  <c r="C19" i="53"/>
  <c r="C23" i="53"/>
  <c r="C24" i="53"/>
  <c r="C25" i="53"/>
  <c r="C43" i="53"/>
  <c r="C56" i="53"/>
  <c r="C78" i="53"/>
  <c r="C79" i="53"/>
  <c r="C82" i="53"/>
  <c r="C91" i="53"/>
  <c r="C96" i="53"/>
  <c r="C97" i="53"/>
  <c r="H96" i="53"/>
  <c r="F96" i="53" s="1"/>
  <c r="H56" i="53"/>
  <c r="F56" i="53" s="1"/>
  <c r="H57" i="53"/>
  <c r="F57" i="53" s="1"/>
  <c r="H58" i="53"/>
  <c r="F58" i="53" s="1"/>
  <c r="H59" i="53"/>
  <c r="F59" i="53" s="1"/>
  <c r="H60" i="53"/>
  <c r="F60" i="53" s="1"/>
  <c r="H61" i="53"/>
  <c r="F61" i="53" s="1"/>
  <c r="H62" i="53"/>
  <c r="F62" i="53" s="1"/>
  <c r="H63" i="53"/>
  <c r="F63" i="53" s="1"/>
  <c r="H64" i="53"/>
  <c r="F64" i="53" s="1"/>
  <c r="H65" i="53"/>
  <c r="F65" i="53" s="1"/>
  <c r="H66" i="53"/>
  <c r="F66" i="53" s="1"/>
  <c r="H67" i="53"/>
  <c r="F67" i="53" s="1"/>
  <c r="H68" i="53"/>
  <c r="F68" i="53" s="1"/>
  <c r="H69" i="53"/>
  <c r="F69" i="53" s="1"/>
  <c r="H70" i="53"/>
  <c r="F70" i="53" s="1"/>
  <c r="H71" i="53"/>
  <c r="F71" i="53" s="1"/>
  <c r="H72" i="53"/>
  <c r="F72" i="53" s="1"/>
  <c r="H73" i="53"/>
  <c r="F73" i="53" s="1"/>
  <c r="H74" i="53"/>
  <c r="F74" i="53" s="1"/>
  <c r="H75" i="53"/>
  <c r="F75" i="53" s="1"/>
  <c r="H76" i="53"/>
  <c r="F76" i="53" s="1"/>
  <c r="H77" i="53"/>
  <c r="F77" i="53" s="1"/>
  <c r="H78" i="53"/>
  <c r="F78" i="53" s="1"/>
  <c r="H79" i="53"/>
  <c r="F79" i="53" s="1"/>
  <c r="H80" i="53"/>
  <c r="F80" i="53" s="1"/>
  <c r="H81" i="53"/>
  <c r="F81" i="53" s="1"/>
  <c r="H82" i="53"/>
  <c r="F82" i="53" s="1"/>
  <c r="H83" i="53"/>
  <c r="F83" i="53" s="1"/>
  <c r="H84" i="53"/>
  <c r="F84" i="53" s="1"/>
  <c r="H85" i="53"/>
  <c r="F85" i="53" s="1"/>
  <c r="H86" i="53"/>
  <c r="F86" i="53" s="1"/>
  <c r="H87" i="53"/>
  <c r="K87" i="53" s="1"/>
  <c r="H88" i="53"/>
  <c r="F88" i="53" s="1"/>
  <c r="H89" i="53"/>
  <c r="F89" i="53" s="1"/>
  <c r="H90" i="53"/>
  <c r="F90" i="53" s="1"/>
  <c r="H91" i="53"/>
  <c r="F91" i="53" s="1"/>
  <c r="H92" i="53"/>
  <c r="F92" i="53" s="1"/>
  <c r="H93" i="53"/>
  <c r="F93" i="53" s="1"/>
  <c r="H94" i="53"/>
  <c r="F94" i="53" s="1"/>
  <c r="H95" i="53"/>
  <c r="F95" i="53" s="1"/>
  <c r="H55" i="53"/>
  <c r="F55" i="53" s="1"/>
  <c r="E55" i="53"/>
  <c r="C55" i="53" s="1"/>
  <c r="E56" i="53"/>
  <c r="E57" i="53"/>
  <c r="C57" i="53" s="1"/>
  <c r="E58" i="53"/>
  <c r="C58" i="53" s="1"/>
  <c r="E59" i="53"/>
  <c r="C59" i="53" s="1"/>
  <c r="E60" i="53"/>
  <c r="C60" i="53" s="1"/>
  <c r="E61" i="53"/>
  <c r="K61" i="53" s="1"/>
  <c r="E62" i="53"/>
  <c r="K62" i="53" s="1"/>
  <c r="E63" i="53"/>
  <c r="C63" i="53" s="1"/>
  <c r="E64" i="53"/>
  <c r="C64" i="53" s="1"/>
  <c r="E65" i="53"/>
  <c r="C65" i="53" s="1"/>
  <c r="E66" i="53"/>
  <c r="C66" i="53" s="1"/>
  <c r="E67" i="53"/>
  <c r="C67" i="53" s="1"/>
  <c r="E68" i="53"/>
  <c r="C68" i="53" s="1"/>
  <c r="E69" i="53"/>
  <c r="C69" i="53" s="1"/>
  <c r="E70" i="53"/>
  <c r="C70" i="53" s="1"/>
  <c r="E71" i="53"/>
  <c r="C71" i="53" s="1"/>
  <c r="E72" i="53"/>
  <c r="C72" i="53" s="1"/>
  <c r="E73" i="53"/>
  <c r="K73" i="53" s="1"/>
  <c r="E74" i="53"/>
  <c r="C74" i="53" s="1"/>
  <c r="E75" i="53"/>
  <c r="C75" i="53" s="1"/>
  <c r="E76" i="53"/>
  <c r="C76" i="53" s="1"/>
  <c r="E77" i="53"/>
  <c r="C77" i="53" s="1"/>
  <c r="E78" i="53"/>
  <c r="E79" i="53"/>
  <c r="E80" i="53"/>
  <c r="C80" i="53" s="1"/>
  <c r="E81" i="53"/>
  <c r="C81" i="53" s="1"/>
  <c r="E82" i="53"/>
  <c r="E83" i="53"/>
  <c r="C83" i="53" s="1"/>
  <c r="E84" i="53"/>
  <c r="K84" i="53" s="1"/>
  <c r="E85" i="53"/>
  <c r="K85" i="53" s="1"/>
  <c r="E86" i="53"/>
  <c r="K86" i="53" s="1"/>
  <c r="E87" i="53"/>
  <c r="C87" i="53" s="1"/>
  <c r="E88" i="53"/>
  <c r="C88" i="53" s="1"/>
  <c r="E89" i="53"/>
  <c r="C89" i="53" s="1"/>
  <c r="E90" i="53"/>
  <c r="C90" i="53" s="1"/>
  <c r="E91" i="53"/>
  <c r="E92" i="53"/>
  <c r="C92" i="53" s="1"/>
  <c r="E93" i="53"/>
  <c r="C93" i="53" s="1"/>
  <c r="E94" i="53"/>
  <c r="C94" i="53" s="1"/>
  <c r="I94" i="53" s="1"/>
  <c r="E95" i="53"/>
  <c r="C95" i="53" s="1"/>
  <c r="B95" i="53"/>
  <c r="B93" i="53"/>
  <c r="B94" i="53"/>
  <c r="B91" i="53"/>
  <c r="B92" i="53"/>
  <c r="B89" i="53"/>
  <c r="B90" i="53"/>
  <c r="B86" i="53"/>
  <c r="B87" i="53"/>
  <c r="B88" i="53"/>
  <c r="B78" i="53"/>
  <c r="B79" i="53"/>
  <c r="B80" i="53"/>
  <c r="B81" i="53"/>
  <c r="B82" i="53"/>
  <c r="B83" i="53"/>
  <c r="B84" i="53"/>
  <c r="B85" i="53"/>
  <c r="B72" i="53"/>
  <c r="B73" i="53"/>
  <c r="B74" i="53"/>
  <c r="B75" i="53"/>
  <c r="B76" i="53"/>
  <c r="B77" i="53"/>
  <c r="B56" i="53"/>
  <c r="B57" i="53"/>
  <c r="B58" i="53"/>
  <c r="B59" i="53"/>
  <c r="B60" i="53"/>
  <c r="B61" i="53"/>
  <c r="B62" i="53"/>
  <c r="B63" i="53"/>
  <c r="B64" i="53"/>
  <c r="B65" i="53"/>
  <c r="B66" i="53"/>
  <c r="B67" i="53"/>
  <c r="B68" i="53"/>
  <c r="B69" i="53"/>
  <c r="B70" i="53"/>
  <c r="B71" i="53"/>
  <c r="B55" i="53"/>
  <c r="E32" i="53"/>
  <c r="C32" i="53" s="1"/>
  <c r="E33" i="53"/>
  <c r="C33" i="53" s="1"/>
  <c r="E34" i="53"/>
  <c r="C34" i="53" s="1"/>
  <c r="E35" i="53"/>
  <c r="C35" i="53" s="1"/>
  <c r="E36" i="53"/>
  <c r="C36" i="53" s="1"/>
  <c r="I36" i="53" s="1"/>
  <c r="E37" i="53"/>
  <c r="C37" i="53" s="1"/>
  <c r="E39" i="53"/>
  <c r="C39" i="53" s="1"/>
  <c r="E41" i="53"/>
  <c r="C41" i="53" s="1"/>
  <c r="E42" i="53"/>
  <c r="C42" i="53" s="1"/>
  <c r="E43" i="53"/>
  <c r="E44" i="53"/>
  <c r="C44" i="53" s="1"/>
  <c r="E46" i="53"/>
  <c r="C46" i="53" s="1"/>
  <c r="E47" i="53"/>
  <c r="C47" i="53" s="1"/>
  <c r="E48" i="53"/>
  <c r="C48" i="53" s="1"/>
  <c r="I48" i="53" s="1"/>
  <c r="E49" i="53"/>
  <c r="C49" i="53" s="1"/>
  <c r="E50" i="53"/>
  <c r="C50" i="53" s="1"/>
  <c r="E51" i="53"/>
  <c r="C51" i="53" s="1"/>
  <c r="E52" i="53"/>
  <c r="C52" i="53" s="1"/>
  <c r="E53" i="53"/>
  <c r="C53" i="53" s="1"/>
  <c r="E31" i="53"/>
  <c r="C31" i="53" s="1"/>
  <c r="H32" i="53"/>
  <c r="F32" i="53" s="1"/>
  <c r="H33" i="53"/>
  <c r="F33" i="53" s="1"/>
  <c r="H34" i="53"/>
  <c r="F34" i="53" s="1"/>
  <c r="H35" i="53"/>
  <c r="F35" i="53" s="1"/>
  <c r="H36" i="53"/>
  <c r="F36" i="53" s="1"/>
  <c r="H37" i="53"/>
  <c r="F37" i="53" s="1"/>
  <c r="H39" i="53"/>
  <c r="F39" i="53" s="1"/>
  <c r="H40" i="53"/>
  <c r="F40" i="53" s="1"/>
  <c r="H41" i="53"/>
  <c r="F41" i="53" s="1"/>
  <c r="H42" i="53"/>
  <c r="F42" i="53" s="1"/>
  <c r="H43" i="53"/>
  <c r="F43" i="53" s="1"/>
  <c r="H44" i="53"/>
  <c r="F44" i="53" s="1"/>
  <c r="H46" i="53"/>
  <c r="F46" i="53" s="1"/>
  <c r="H47" i="53"/>
  <c r="F47" i="53" s="1"/>
  <c r="H48" i="53"/>
  <c r="F48" i="53" s="1"/>
  <c r="H49" i="53"/>
  <c r="F49" i="53" s="1"/>
  <c r="H50" i="53"/>
  <c r="F50" i="53" s="1"/>
  <c r="H51" i="53"/>
  <c r="F51" i="53" s="1"/>
  <c r="H52" i="53"/>
  <c r="F52" i="53" s="1"/>
  <c r="H53" i="53"/>
  <c r="F53" i="53" s="1"/>
  <c r="H31" i="53"/>
  <c r="F31" i="53" s="1"/>
  <c r="B52" i="53"/>
  <c r="B53" i="53"/>
  <c r="B47" i="53"/>
  <c r="B48" i="53"/>
  <c r="B49" i="53"/>
  <c r="B50" i="53"/>
  <c r="B51" i="53"/>
  <c r="B32" i="53"/>
  <c r="B33" i="53"/>
  <c r="B34" i="53"/>
  <c r="B35" i="53"/>
  <c r="B36" i="53"/>
  <c r="B37" i="53"/>
  <c r="B38" i="53"/>
  <c r="B39" i="53"/>
  <c r="B40" i="53"/>
  <c r="B41" i="53"/>
  <c r="B42" i="53"/>
  <c r="B43" i="53"/>
  <c r="B44" i="53"/>
  <c r="B45" i="53"/>
  <c r="B46" i="53"/>
  <c r="B31" i="53"/>
  <c r="D21" i="53"/>
  <c r="G21" i="53"/>
  <c r="F24" i="53"/>
  <c r="F25" i="53"/>
  <c r="F27" i="53"/>
  <c r="F23" i="53"/>
  <c r="E26" i="53"/>
  <c r="E22" i="53"/>
  <c r="C22" i="53" s="1"/>
  <c r="H22" i="53"/>
  <c r="H21" i="53" s="1"/>
  <c r="D40" i="52"/>
  <c r="D28" i="52" s="1"/>
  <c r="D11" i="52"/>
  <c r="F11" i="52"/>
  <c r="C11" i="52"/>
  <c r="F31" i="52"/>
  <c r="F32" i="52"/>
  <c r="F33" i="52"/>
  <c r="F38" i="52"/>
  <c r="F40" i="52"/>
  <c r="F41" i="52"/>
  <c r="F45" i="52"/>
  <c r="E9" i="52"/>
  <c r="E12" i="52"/>
  <c r="E13" i="52"/>
  <c r="E14" i="52"/>
  <c r="E15" i="52"/>
  <c r="E16" i="52"/>
  <c r="E17" i="52"/>
  <c r="E18" i="52"/>
  <c r="E19" i="52"/>
  <c r="E20" i="52"/>
  <c r="E21" i="52"/>
  <c r="E22" i="52"/>
  <c r="E23" i="52"/>
  <c r="E24" i="52"/>
  <c r="E25" i="52"/>
  <c r="E26" i="52"/>
  <c r="E27" i="52"/>
  <c r="E30" i="52"/>
  <c r="E31" i="52"/>
  <c r="E32" i="52"/>
  <c r="E33" i="52"/>
  <c r="E35" i="52"/>
  <c r="E36" i="52"/>
  <c r="E38" i="52"/>
  <c r="E41" i="52"/>
  <c r="E42" i="52"/>
  <c r="E43" i="52"/>
  <c r="E46" i="52"/>
  <c r="C45" i="52"/>
  <c r="E27" i="53" s="1"/>
  <c r="C37" i="52"/>
  <c r="E37" i="52" s="1"/>
  <c r="K27" i="53" l="1"/>
  <c r="C27" i="53"/>
  <c r="K37" i="53"/>
  <c r="E11" i="52"/>
  <c r="I46" i="53"/>
  <c r="I34" i="53"/>
  <c r="K36" i="53"/>
  <c r="E45" i="52"/>
  <c r="I33" i="53"/>
  <c r="K35" i="53"/>
  <c r="I43" i="53"/>
  <c r="I81" i="53"/>
  <c r="I69" i="53"/>
  <c r="F37" i="52"/>
  <c r="I42" i="53"/>
  <c r="I74" i="53"/>
  <c r="I80" i="53"/>
  <c r="K55" i="53"/>
  <c r="F87" i="53"/>
  <c r="K49" i="53"/>
  <c r="I49" i="53"/>
  <c r="I37" i="53"/>
  <c r="K48" i="53"/>
  <c r="K43" i="53"/>
  <c r="I27" i="53"/>
  <c r="I44" i="53"/>
  <c r="I57" i="53"/>
  <c r="I92" i="53"/>
  <c r="I68" i="53"/>
  <c r="I41" i="53"/>
  <c r="I79" i="53"/>
  <c r="I67" i="53"/>
  <c r="I82" i="53"/>
  <c r="I72" i="53"/>
  <c r="I60" i="53"/>
  <c r="I90" i="53"/>
  <c r="I78" i="53"/>
  <c r="I66" i="53"/>
  <c r="I53" i="53"/>
  <c r="I91" i="53"/>
  <c r="I87" i="53"/>
  <c r="I89" i="53"/>
  <c r="I77" i="53"/>
  <c r="I65" i="53"/>
  <c r="I32" i="53"/>
  <c r="I93" i="53"/>
  <c r="I58" i="53"/>
  <c r="I47" i="53"/>
  <c r="I35" i="53"/>
  <c r="I70" i="53"/>
  <c r="I75" i="53"/>
  <c r="I63" i="53"/>
  <c r="G28" i="53"/>
  <c r="G8" i="53" s="1"/>
  <c r="I39" i="53"/>
  <c r="I50" i="53"/>
  <c r="I88" i="53"/>
  <c r="I76" i="53"/>
  <c r="I64" i="53"/>
  <c r="I52" i="53"/>
  <c r="I51" i="53"/>
  <c r="I83" i="53"/>
  <c r="I71" i="53"/>
  <c r="I59" i="53"/>
  <c r="F54" i="53"/>
  <c r="I56" i="53"/>
  <c r="K80" i="53"/>
  <c r="K68" i="53"/>
  <c r="K56" i="53"/>
  <c r="C26" i="53"/>
  <c r="K90" i="53"/>
  <c r="K72" i="53"/>
  <c r="K53" i="53"/>
  <c r="C10" i="53"/>
  <c r="C9" i="53" s="1"/>
  <c r="K89" i="53"/>
  <c r="K83" i="53"/>
  <c r="K77" i="53"/>
  <c r="K71" i="53"/>
  <c r="K65" i="53"/>
  <c r="K59" i="53"/>
  <c r="K52" i="53"/>
  <c r="K46" i="53"/>
  <c r="K34" i="53"/>
  <c r="K92" i="53"/>
  <c r="K74" i="53"/>
  <c r="H54" i="53"/>
  <c r="K78" i="53"/>
  <c r="K60" i="53"/>
  <c r="K41" i="53"/>
  <c r="K22" i="53"/>
  <c r="I31" i="53"/>
  <c r="K66" i="53"/>
  <c r="C86" i="53"/>
  <c r="I86" i="53" s="1"/>
  <c r="C62" i="53"/>
  <c r="I62" i="53" s="1"/>
  <c r="K94" i="53"/>
  <c r="K88" i="53"/>
  <c r="K82" i="53"/>
  <c r="K76" i="53"/>
  <c r="K70" i="53"/>
  <c r="K64" i="53"/>
  <c r="K58" i="53"/>
  <c r="K51" i="53"/>
  <c r="K39" i="53"/>
  <c r="K33" i="53"/>
  <c r="C73" i="53"/>
  <c r="I73" i="53" s="1"/>
  <c r="C84" i="53"/>
  <c r="I84" i="53" s="1"/>
  <c r="K93" i="53"/>
  <c r="K81" i="53"/>
  <c r="K75" i="53"/>
  <c r="K69" i="53"/>
  <c r="K63" i="53"/>
  <c r="K57" i="53"/>
  <c r="K50" i="53"/>
  <c r="K44" i="53"/>
  <c r="K32" i="53"/>
  <c r="I55" i="53"/>
  <c r="E54" i="53"/>
  <c r="C85" i="53"/>
  <c r="I85" i="53" s="1"/>
  <c r="C61" i="53"/>
  <c r="I61" i="53" s="1"/>
  <c r="E9" i="53"/>
  <c r="K31" i="53"/>
  <c r="K91" i="53"/>
  <c r="K79" i="53"/>
  <c r="K67" i="53"/>
  <c r="K42" i="53"/>
  <c r="D28" i="53"/>
  <c r="D8" i="53" s="1"/>
  <c r="E21" i="53"/>
  <c r="C21" i="53" s="1"/>
  <c r="F22" i="53"/>
  <c r="E40" i="52"/>
  <c r="Q11" i="59" l="1"/>
  <c r="K54" i="53"/>
  <c r="K21" i="53"/>
  <c r="I22" i="53"/>
  <c r="F21" i="53"/>
  <c r="I21" i="53" s="1"/>
  <c r="C54" i="53"/>
  <c r="I54" i="53" l="1"/>
  <c r="I11" i="59"/>
  <c r="Y11" i="59" l="1"/>
  <c r="C39" i="52" l="1"/>
  <c r="C34" i="52"/>
  <c r="C29" i="52"/>
  <c r="E29" i="52" l="1"/>
  <c r="F29" i="52"/>
  <c r="C28" i="52"/>
  <c r="E34" i="52"/>
  <c r="F34" i="52"/>
  <c r="E39" i="52"/>
  <c r="F39" i="52"/>
  <c r="E28" i="52" l="1"/>
  <c r="C10" i="52"/>
  <c r="C8" i="52" s="1"/>
  <c r="F28" i="52"/>
  <c r="C8" i="51" l="1"/>
  <c r="C53" i="51"/>
  <c r="D53" i="51" l="1"/>
  <c r="E90" i="51"/>
  <c r="E91" i="51"/>
  <c r="E92" i="51"/>
  <c r="E93" i="51"/>
  <c r="E89" i="51"/>
  <c r="D27" i="48"/>
  <c r="D37" i="51" l="1"/>
  <c r="H38" i="53" s="1"/>
  <c r="F38" i="53" l="1"/>
  <c r="D44" i="51"/>
  <c r="H45" i="53" s="1"/>
  <c r="D29" i="51"/>
  <c r="E88" i="51"/>
  <c r="C39" i="51"/>
  <c r="C44" i="51"/>
  <c r="E45" i="53" s="1"/>
  <c r="C45" i="53" s="1"/>
  <c r="C29" i="51"/>
  <c r="E30" i="53" s="1"/>
  <c r="E55" i="51"/>
  <c r="E56" i="51"/>
  <c r="E57" i="51"/>
  <c r="E58" i="51"/>
  <c r="E59" i="51"/>
  <c r="E60" i="51"/>
  <c r="E61" i="51"/>
  <c r="E62" i="51"/>
  <c r="E63" i="51"/>
  <c r="E64" i="51"/>
  <c r="E65" i="51"/>
  <c r="E66" i="51"/>
  <c r="E67" i="51"/>
  <c r="E68" i="51"/>
  <c r="E69" i="51"/>
  <c r="E70" i="51"/>
  <c r="E71" i="51"/>
  <c r="E72" i="51"/>
  <c r="E73" i="51"/>
  <c r="E74" i="51"/>
  <c r="E75" i="51"/>
  <c r="E76" i="51"/>
  <c r="E77" i="51"/>
  <c r="E78" i="51"/>
  <c r="E79" i="51"/>
  <c r="E80" i="51"/>
  <c r="E81" i="51"/>
  <c r="E82" i="51"/>
  <c r="E83" i="51"/>
  <c r="E84" i="51"/>
  <c r="E85" i="51"/>
  <c r="E86" i="51"/>
  <c r="E87" i="51"/>
  <c r="E54" i="51"/>
  <c r="E38" i="51"/>
  <c r="E32" i="51"/>
  <c r="E33" i="51"/>
  <c r="E34" i="51"/>
  <c r="E36" i="51"/>
  <c r="E40" i="51"/>
  <c r="E42" i="51"/>
  <c r="E43" i="51"/>
  <c r="E45" i="51"/>
  <c r="E46" i="51"/>
  <c r="E47" i="51"/>
  <c r="E48" i="51"/>
  <c r="E49" i="51"/>
  <c r="E50" i="51"/>
  <c r="E51" i="51"/>
  <c r="E52" i="51"/>
  <c r="E30" i="51"/>
  <c r="C30" i="53" l="1"/>
  <c r="E39" i="51"/>
  <c r="E40" i="53"/>
  <c r="H30" i="53"/>
  <c r="D28" i="51"/>
  <c r="F45" i="53"/>
  <c r="I45" i="53" s="1"/>
  <c r="K45" i="53"/>
  <c r="D27" i="51"/>
  <c r="G28" i="51" s="1"/>
  <c r="C37" i="51"/>
  <c r="E38" i="53" s="1"/>
  <c r="E29" i="51"/>
  <c r="E44" i="51"/>
  <c r="C38" i="53" l="1"/>
  <c r="I38" i="53" s="1"/>
  <c r="K38" i="53"/>
  <c r="C28" i="51"/>
  <c r="C40" i="53"/>
  <c r="I40" i="53" s="1"/>
  <c r="K40" i="53"/>
  <c r="C29" i="53"/>
  <c r="H29" i="53"/>
  <c r="F30" i="53"/>
  <c r="F29" i="53" s="1"/>
  <c r="E37" i="51"/>
  <c r="E29" i="53"/>
  <c r="E28" i="53" s="1"/>
  <c r="E8" i="53" s="1"/>
  <c r="E28" i="51"/>
  <c r="H28" i="53" l="1"/>
  <c r="K28" i="53" s="1"/>
  <c r="K29" i="53"/>
  <c r="C27" i="51"/>
  <c r="E27" i="51" s="1"/>
  <c r="R11" i="59"/>
  <c r="I29" i="53"/>
  <c r="F28" i="53"/>
  <c r="J11" i="59"/>
  <c r="C28" i="53"/>
  <c r="C8" i="53" s="1"/>
  <c r="E21" i="51"/>
  <c r="D25" i="51"/>
  <c r="E25" i="51" l="1"/>
  <c r="H26" i="53"/>
  <c r="D44" i="52"/>
  <c r="Z11" i="59"/>
  <c r="O11" i="59"/>
  <c r="I28" i="53"/>
  <c r="G11" i="59"/>
  <c r="E11" i="59" s="1"/>
  <c r="C11" i="59" s="1"/>
  <c r="C7" i="51"/>
  <c r="E44" i="52" l="1"/>
  <c r="F44" i="52"/>
  <c r="D10" i="52"/>
  <c r="F26" i="53"/>
  <c r="I26" i="53" s="1"/>
  <c r="K26" i="53"/>
  <c r="M11" i="59"/>
  <c r="U11" i="59" s="1"/>
  <c r="W11" i="59"/>
  <c r="D8" i="52" l="1"/>
  <c r="E10" i="52"/>
  <c r="F10" i="52"/>
  <c r="A3" i="49"/>
  <c r="A3" i="50" s="1"/>
  <c r="A3" i="51" s="1"/>
  <c r="A3" i="52" s="1"/>
  <c r="A3" i="53" s="1"/>
  <c r="A8" i="54" s="1"/>
  <c r="A5" i="55" s="1"/>
  <c r="A6" i="56" s="1"/>
  <c r="A5" i="57" s="1"/>
  <c r="A6" i="58" s="1"/>
  <c r="A3" i="59" s="1"/>
  <c r="A3" i="60" s="1"/>
  <c r="A6" i="61" s="1"/>
  <c r="H9" i="52" l="1"/>
  <c r="F8" i="52"/>
  <c r="E8" i="52"/>
  <c r="G36" i="50" l="1"/>
  <c r="D21" i="48"/>
  <c r="D19" i="51" s="1"/>
  <c r="E19" i="51" l="1"/>
  <c r="H20" i="53"/>
  <c r="F20" i="53" l="1"/>
  <c r="I20" i="53" s="1"/>
  <c r="K20" i="53"/>
  <c r="H36" i="50"/>
  <c r="H23" i="50"/>
  <c r="G23" i="50"/>
  <c r="H19" i="50"/>
  <c r="G19" i="50"/>
  <c r="G17" i="50"/>
  <c r="E27" i="50"/>
  <c r="E24" i="50" s="1"/>
  <c r="D10" i="50"/>
  <c r="D9" i="50" s="1"/>
  <c r="D8" i="50" s="1"/>
  <c r="C10" i="50"/>
  <c r="C9" i="50" s="1"/>
  <c r="C8" i="50" s="1"/>
  <c r="F51" i="50"/>
  <c r="D54" i="50"/>
  <c r="C54" i="50"/>
  <c r="E54" i="50"/>
  <c r="D52" i="50"/>
  <c r="E52" i="50" s="1"/>
  <c r="F52" i="50" s="1"/>
  <c r="D51" i="50"/>
  <c r="C51" i="50" s="1"/>
  <c r="F30" i="50"/>
  <c r="F29" i="50"/>
  <c r="F24" i="50"/>
  <c r="H24" i="50" s="1"/>
  <c r="E17" i="50"/>
  <c r="F18" i="50"/>
  <c r="F17" i="50" s="1"/>
  <c r="F10" i="50" l="1"/>
  <c r="H17" i="50"/>
  <c r="E10" i="50"/>
  <c r="G10" i="50" s="1"/>
  <c r="G24" i="50"/>
  <c r="E9" i="50"/>
  <c r="E10" i="48"/>
  <c r="E11" i="48"/>
  <c r="E15" i="48"/>
  <c r="E16" i="48"/>
  <c r="E22" i="48"/>
  <c r="E23" i="48"/>
  <c r="E25" i="48"/>
  <c r="E27" i="48"/>
  <c r="E9" i="49"/>
  <c r="D11" i="48"/>
  <c r="D9" i="49" s="1"/>
  <c r="D9" i="60" s="1"/>
  <c r="D14" i="48"/>
  <c r="D12" i="49" s="1"/>
  <c r="D17" i="48"/>
  <c r="C17" i="48" s="1"/>
  <c r="C14" i="49" s="1"/>
  <c r="D20" i="48"/>
  <c r="D29" i="48"/>
  <c r="D28" i="48"/>
  <c r="D26" i="48" s="1"/>
  <c r="C24" i="48"/>
  <c r="E24" i="48" s="1"/>
  <c r="C21" i="48"/>
  <c r="E21" i="48" s="1"/>
  <c r="C14" i="48"/>
  <c r="C18" i="49" s="1"/>
  <c r="C13" i="48"/>
  <c r="D19" i="49" l="1"/>
  <c r="D96" i="51"/>
  <c r="H97" i="53" s="1"/>
  <c r="F97" i="53" s="1"/>
  <c r="C29" i="48"/>
  <c r="E29" i="48" s="1"/>
  <c r="C12" i="49"/>
  <c r="D19" i="48"/>
  <c r="D10" i="51"/>
  <c r="G9" i="50"/>
  <c r="E8" i="50"/>
  <c r="G8" i="50" s="1"/>
  <c r="E12" i="49"/>
  <c r="E20" i="48"/>
  <c r="D8" i="60"/>
  <c r="E17" i="48"/>
  <c r="F17" i="48"/>
  <c r="D14" i="49"/>
  <c r="C11" i="49"/>
  <c r="D11" i="59"/>
  <c r="E28" i="48"/>
  <c r="F28" i="48" s="1"/>
  <c r="E14" i="48"/>
  <c r="F9" i="50"/>
  <c r="H10" i="50"/>
  <c r="C10" i="49"/>
  <c r="C8" i="49" s="1"/>
  <c r="L11" i="59" l="1"/>
  <c r="D18" i="48"/>
  <c r="F8" i="50"/>
  <c r="H8" i="50" s="1"/>
  <c r="H9" i="50"/>
  <c r="H11" i="53"/>
  <c r="D9" i="51"/>
  <c r="D8" i="51" s="1"/>
  <c r="E14" i="49"/>
  <c r="G9" i="60"/>
  <c r="G8" i="60" s="1"/>
  <c r="F11" i="48"/>
  <c r="F14" i="48"/>
  <c r="F21" i="48"/>
  <c r="F24" i="48"/>
  <c r="F27" i="48"/>
  <c r="D7" i="51" l="1"/>
  <c r="E8" i="51"/>
  <c r="F11" i="53"/>
  <c r="F10" i="53" s="1"/>
  <c r="F9" i="53" s="1"/>
  <c r="H10" i="53"/>
  <c r="H9" i="53" s="1"/>
  <c r="T11" i="59"/>
  <c r="K11" i="59"/>
  <c r="S11" i="59" s="1"/>
  <c r="D18" i="49"/>
  <c r="E18" i="49" s="1"/>
  <c r="C26" i="48"/>
  <c r="F26" i="48" l="1"/>
  <c r="E26" i="48"/>
  <c r="F8" i="53"/>
  <c r="I9" i="53"/>
  <c r="I8" i="53" s="1"/>
  <c r="H8" i="53"/>
  <c r="K9" i="53"/>
  <c r="K8" i="53" s="1"/>
  <c r="G9" i="51"/>
  <c r="G8" i="51"/>
  <c r="D9" i="48"/>
  <c r="C12" i="48"/>
  <c r="C9" i="48"/>
  <c r="D13" i="48"/>
  <c r="E13" i="48" s="1"/>
  <c r="C19" i="48"/>
  <c r="E9" i="48" l="1"/>
  <c r="C18" i="48"/>
  <c r="E19" i="48"/>
  <c r="C8" i="48"/>
  <c r="F9" i="48"/>
  <c r="D17" i="49"/>
  <c r="C17" i="49"/>
  <c r="C16" i="49" s="1"/>
  <c r="C15" i="49" s="1"/>
  <c r="F19" i="48"/>
  <c r="E18" i="48"/>
  <c r="D11" i="49"/>
  <c r="E9" i="60" s="1"/>
  <c r="F13" i="48"/>
  <c r="D12" i="48"/>
  <c r="E12" i="48" s="1"/>
  <c r="E8" i="60" l="1"/>
  <c r="C9" i="60"/>
  <c r="C8" i="60" s="1"/>
  <c r="D8" i="48"/>
  <c r="D10" i="49"/>
  <c r="E11" i="49"/>
  <c r="D16" i="49"/>
  <c r="D15" i="49" s="1"/>
  <c r="E17" i="49"/>
  <c r="F18" i="48"/>
  <c r="F12" i="48"/>
  <c r="D31" i="48"/>
  <c r="E10" i="49" l="1"/>
  <c r="D8" i="49"/>
  <c r="E16" i="49"/>
  <c r="F8" i="48"/>
  <c r="E8" i="48"/>
  <c r="E8" i="49" l="1"/>
  <c r="D21" i="49"/>
  <c r="E15" i="49"/>
</calcChain>
</file>

<file path=xl/sharedStrings.xml><?xml version="1.0" encoding="utf-8"?>
<sst xmlns="http://schemas.openxmlformats.org/spreadsheetml/2006/main" count="2219" uniqueCount="676">
  <si>
    <t>STT</t>
  </si>
  <si>
    <t>Nội dung</t>
  </si>
  <si>
    <t>A</t>
  </si>
  <si>
    <t>B</t>
  </si>
  <si>
    <t>-</t>
  </si>
  <si>
    <t>Đơn vị: Triệu đồng</t>
  </si>
  <si>
    <t>Thu nội địa</t>
  </si>
  <si>
    <t>II</t>
  </si>
  <si>
    <t>III</t>
  </si>
  <si>
    <t>IV</t>
  </si>
  <si>
    <t>C</t>
  </si>
  <si>
    <t>I</t>
  </si>
  <si>
    <t>Thu bổ sung có mục tiêu</t>
  </si>
  <si>
    <t>D</t>
  </si>
  <si>
    <t>TỔNG CHI NSĐP</t>
  </si>
  <si>
    <t>Chi thường xuyên</t>
  </si>
  <si>
    <t>Chi trả nợ lãi các khoản do chính quyền địa phương vay</t>
  </si>
  <si>
    <t>Chi tạo nguồn, điều chỉnh tiền lương</t>
  </si>
  <si>
    <t>E</t>
  </si>
  <si>
    <t>G</t>
  </si>
  <si>
    <t>Từ nguồn vay để trả nợ gốc</t>
  </si>
  <si>
    <t>Vay để bù đắp bội chi</t>
  </si>
  <si>
    <t>Vay để trả nợ gốc</t>
  </si>
  <si>
    <t>V</t>
  </si>
  <si>
    <t>(Dùng cho ngân sách các cấp chính quyền địa phương)</t>
  </si>
  <si>
    <t>Tổng số</t>
  </si>
  <si>
    <t>TỔNG SỐ</t>
  </si>
  <si>
    <t>Trong đó:</t>
  </si>
  <si>
    <t>Vốn trong nước</t>
  </si>
  <si>
    <t>a</t>
  </si>
  <si>
    <t>b</t>
  </si>
  <si>
    <t>Tên đơn vị</t>
  </si>
  <si>
    <t>Trong đó</t>
  </si>
  <si>
    <t>…………</t>
  </si>
  <si>
    <t>Danh mục dự án</t>
  </si>
  <si>
    <t>Địa điểm xây dựng</t>
  </si>
  <si>
    <t>Năng lực thiết kế</t>
  </si>
  <si>
    <t>Thời gian khởi công - hoàn thành</t>
  </si>
  <si>
    <t>Quyết định đầu tư</t>
  </si>
  <si>
    <t>Số Quyết định, ngày, tháng, năm ban hành</t>
  </si>
  <si>
    <t>Tổng số (tất cả các nguồn vốn)</t>
  </si>
  <si>
    <t>NGÀNH, LĨNH VỰC, CHƯƠNG TRÌNH….</t>
  </si>
  <si>
    <t>Chuẩn bị đầu tư</t>
  </si>
  <si>
    <t>Dự án A</t>
  </si>
  <si>
    <t>Thực hiện dự án</t>
  </si>
  <si>
    <t>Dự án chuyển tiếp từ giai đoạn 5 năm … sang giai đoạn 5 năm …</t>
  </si>
  <si>
    <t>Dự án B</t>
  </si>
  <si>
    <t>…………..</t>
  </si>
  <si>
    <t>Dự án khởi công mới trong giai đoạn 5 năm ….</t>
  </si>
  <si>
    <t>Dự án C</t>
  </si>
  <si>
    <t>…..</t>
  </si>
  <si>
    <t>Phân loại như trên</t>
  </si>
  <si>
    <t>NGÀNH, LĨNH VỰC, CHƯƠNG TRÌNH…</t>
  </si>
  <si>
    <t>Phân loại như mục A nêu trên</t>
  </si>
  <si>
    <t>……….</t>
  </si>
  <si>
    <t>Ngân sách trung ương</t>
  </si>
  <si>
    <t>So sánh</t>
  </si>
  <si>
    <t>Tuyệt đối</t>
  </si>
  <si>
    <t>TỔNG NGUỒN THU NSĐP</t>
  </si>
  <si>
    <t>Thu bổ sung cân đối ngân sách</t>
  </si>
  <si>
    <t>Thu từ quỹ dự trữ tài chính</t>
  </si>
  <si>
    <t>Thu chuyển nguồn từ năm trước chuyển sang</t>
  </si>
  <si>
    <t>Chi bổ sung quỹ dự trữ tài chính</t>
  </si>
  <si>
    <t>Dự phòng ngân sách</t>
  </si>
  <si>
    <t>Chi các chương trình mục tiêu</t>
  </si>
  <si>
    <t>Chi các chương trình mục tiêu quốc gia</t>
  </si>
  <si>
    <t>Chi các chương trình mục tiêu, nhiệm vụ</t>
  </si>
  <si>
    <t>Chi chuyển nguồn sang năm sau</t>
  </si>
  <si>
    <t>Từ nguồn bội thu, tăng thu, tiết kiệm chi, kết dư ngân sách cấp tỉnh</t>
  </si>
  <si>
    <t>3=2/1</t>
  </si>
  <si>
    <t>Thu từ khu vực doanh nghiệp có vốn đầu tư nước ngoài (3)</t>
  </si>
  <si>
    <t>Thu từ khu vực kinh tế ngoài quốc doanh (4)</t>
  </si>
  <si>
    <t>Thuế thu nhập cá nhân</t>
  </si>
  <si>
    <t>Thuế bảo vệ môi trường</t>
  </si>
  <si>
    <t>Thu tiền sử dụng đất</t>
  </si>
  <si>
    <t>Thu từ dầu thô</t>
  </si>
  <si>
    <t>Ghi chú:</t>
  </si>
  <si>
    <t>Nguồn thu ngân sách</t>
  </si>
  <si>
    <t>Thu ngân sách được hưởng theo phân cấp</t>
  </si>
  <si>
    <t>Thu bổ sung từ ngân sách cấp trên</t>
  </si>
  <si>
    <t>Thu kết dư</t>
  </si>
  <si>
    <t>Chi ngân sách</t>
  </si>
  <si>
    <t>Chi bổ sung cân đối ngân sách</t>
  </si>
  <si>
    <t>Chi bổ sung có mục tiêu</t>
  </si>
  <si>
    <t>Nội dung (1)</t>
  </si>
  <si>
    <t>3=2-1</t>
  </si>
  <si>
    <t>4=2/1</t>
  </si>
  <si>
    <t>Thu NSĐP được hưởng theo phân cấp</t>
  </si>
  <si>
    <t>Thu NSĐP hưởng 100%</t>
  </si>
  <si>
    <t>Thu NSĐP hưởng từ các khoản thu phân chia</t>
  </si>
  <si>
    <t>Chi đầu tư phát triển</t>
  </si>
  <si>
    <t>TỔNG MỨC VAY CỦA NSĐP</t>
  </si>
  <si>
    <t>So sánh (%)</t>
  </si>
  <si>
    <t>Tổng thu NSNN</t>
  </si>
  <si>
    <t>Thu NSĐP</t>
  </si>
  <si>
    <t>5=3/1</t>
  </si>
  <si>
    <t>6=4/2</t>
  </si>
  <si>
    <t>Thu từ khu vực DNNN do trung ương quản lý (1)</t>
  </si>
  <si>
    <t>(Chi tiết theo sắc thuế)</t>
  </si>
  <si>
    <t>Thuế sử dụng đất nông nghiệp</t>
  </si>
  <si>
    <t>Thuế sử dụng đất phi nông nghiệp</t>
  </si>
  <si>
    <t>Tiền cho thuê đất, thuê mặt nước</t>
  </si>
  <si>
    <t>Thu từ hoạt động xổ số kiến thiết</t>
  </si>
  <si>
    <t>Thu tiền cấp quyền khai thác khoáng sản</t>
  </si>
  <si>
    <t>Thu khác ngân sách</t>
  </si>
  <si>
    <t>Thu từ quỹ đất công ích, hoa lợi công sản khác</t>
  </si>
  <si>
    <t>Thu hồi vốn, thu cổ tức (5)</t>
  </si>
  <si>
    <t>Chênh lệch thu chi Ngân hàng Nhà nước (5)</t>
  </si>
  <si>
    <t>Thuế nhập khẩu</t>
  </si>
  <si>
    <t>Thuế BVMT thu từ hàng hóa nhập khẩu</t>
  </si>
  <si>
    <t>Thu khác</t>
  </si>
  <si>
    <t>Thu viện trợ</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</si>
  <si>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</si>
  <si>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Tương đối (%)</t>
  </si>
  <si>
    <t>CHI CÂN ĐỐI NSĐP</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</si>
  <si>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</si>
  <si>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</si>
  <si>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</si>
  <si>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</si>
  <si>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</si>
  <si>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</si>
  <si>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</si>
  <si>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</si>
  <si>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VI</t>
  </si>
  <si>
    <t>CHI CÁC CHƯƠNG TRÌNH MỤC TIÊU</t>
  </si>
  <si>
    <t>Chi trả nợ lãi các khoản do chính quyền địa phương vay (2)</t>
  </si>
  <si>
    <t>Chi bổ sung quỹ dự trữ tài chính (2)</t>
  </si>
  <si>
    <t>Lệ phí trước bạ</t>
  </si>
  <si>
    <t>Phí và lệ phí trung ương</t>
  </si>
  <si>
    <t>Phí và lệ phí tỉnh</t>
  </si>
  <si>
    <t>Thuế xuất khẩu</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</si>
  <si>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</si>
  <si>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</si>
  <si>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</si>
  <si>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Chi khoa học và công nghệ (2)</t>
  </si>
  <si>
    <t>CHI CHUYỂN NGUỒN SANG NĂM SAU</t>
  </si>
  <si>
    <t>Tên đơn vị (1)</t>
  </si>
  <si>
    <t>Bao gồm</t>
  </si>
  <si>
    <t>Ngân sách địa phương</t>
  </si>
  <si>
    <t>1=2+3</t>
  </si>
  <si>
    <t>4=5+6</t>
  </si>
  <si>
    <t>7=4/1</t>
  </si>
  <si>
    <t>8=5/2</t>
  </si>
  <si>
    <t>9=6/3</t>
  </si>
  <si>
    <t>Chi đầu tư từ nguồn thu xổ số kiến thiết</t>
  </si>
  <si>
    <t>CHI BỔ SUNG CÂN ĐỐI CHO NGÂN SÁCH CẤP DƯỚI (1)</t>
  </si>
  <si>
    <t xml:space="preserve">Chi đầu tư phát triển </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</si>
  <si>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</si>
  <si>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</si>
  <si>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</si>
  <si>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</si>
  <si>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</si>
  <si>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</si>
  <si>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</si>
  <si>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</si>
  <si>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</si>
  <si>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</si>
  <si>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</si>
  <si>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thường xuyên khác</t>
  </si>
  <si>
    <t>(1) Ngân sách xã không có nhiệm vụ chi bổ sung cân đối cho ngân sách cấp dưới.</t>
  </si>
  <si>
    <t xml:space="preserve">Ghi chú: </t>
  </si>
  <si>
    <t>Kế hoạch năm...</t>
  </si>
  <si>
    <t>Sự nghiệp giáo dục - đào tạo và dạy nghề</t>
  </si>
  <si>
    <t>Sự nghiệp giáo dục</t>
  </si>
  <si>
    <t>Sự nghiệp đào tạo và dạy nghề</t>
  </si>
  <si>
    <t>Sự nghiệp khoa học và công nghệ</t>
  </si>
  <si>
    <t>Sự nghiệp y tế</t>
  </si>
  <si>
    <t>Sự nghiệp văn hóa thông tin</t>
  </si>
  <si>
    <t>Sự nghiệp phát thanh truyền hình</t>
  </si>
  <si>
    <t>Sự nghiệp thể dục thể thao</t>
  </si>
  <si>
    <t>(2) Ngân sách xã không có nhiệm vụ chi bổ sung cho ngân sách cấp dưới.</t>
  </si>
  <si>
    <r>
      <t>Ghi chú:</t>
    </r>
    <r>
      <rPr>
        <i/>
        <sz val="12"/>
        <color rgb="FF000000"/>
        <rFont val="Times New Roman"/>
        <family val="1"/>
      </rPr>
      <t xml:space="preserve"> </t>
    </r>
  </si>
  <si>
    <t>….</t>
  </si>
  <si>
    <t xml:space="preserve">Chi khoa học và công nghệ </t>
  </si>
  <si>
    <t xml:space="preserve">Chi các chương trình mục tiêu, nhiệm vụ </t>
  </si>
  <si>
    <t>Dự toán</t>
  </si>
  <si>
    <t>Biểu mẫu số 48</t>
  </si>
  <si>
    <t>Biểu mẫu số 49</t>
  </si>
  <si>
    <t>Biểu mẫu số 50</t>
  </si>
  <si>
    <t>Biểu mẫu số 51</t>
  </si>
  <si>
    <t>Biểu mẫu số 52</t>
  </si>
  <si>
    <t>Biểu mẫu số 53</t>
  </si>
  <si>
    <t>Biểu mẫu số 54</t>
  </si>
  <si>
    <t>Vốn ngoài nước</t>
  </si>
  <si>
    <t>……………</t>
  </si>
  <si>
    <t>Chia ra</t>
  </si>
  <si>
    <t>Số bổ sung cân đối từ ngân sách cấp trên</t>
  </si>
  <si>
    <t>Số bổ sung thực hiện cải cách tiền lương</t>
  </si>
  <si>
    <t>Giá trị khối lượng thực hiện từ khởi công đến 31/12/…</t>
  </si>
  <si>
    <t>Lũy kế vốn đã bố trí đến 31/12/….</t>
  </si>
  <si>
    <t>Tổng mức đầu tư được duyệt</t>
  </si>
  <si>
    <t>Chia theo nguồn vốn</t>
  </si>
  <si>
    <t>Ngoài nước</t>
  </si>
  <si>
    <t>Quyết toán</t>
  </si>
  <si>
    <t xml:space="preserve">Thu bổ sung từ ngân sách cấp trên </t>
  </si>
  <si>
    <t xml:space="preserve">Tổng chi cân đối NSĐP </t>
  </si>
  <si>
    <t>BỘI CHI NSĐP/BỘI THU NSĐP/KẾT DƯ NSĐP</t>
  </si>
  <si>
    <t>CHI TRẢ NỢ GỐC CỦA NSĐP</t>
  </si>
  <si>
    <t>TỔNG MỨC DƯ NỢ VAY CUỐI NĂM CỦA NSĐP</t>
  </si>
  <si>
    <t>Bổ sung cân đối ngân sách</t>
  </si>
  <si>
    <t>Bổ sung có mục tiêu</t>
  </si>
  <si>
    <t>Kết dư</t>
  </si>
  <si>
    <t>TỔNG NGUỒN THU NSNN (A+B+C+D)</t>
  </si>
  <si>
    <t>TỔNG THU CÂN ĐỐI NSNN</t>
  </si>
  <si>
    <t>Thu từ khu vực DNNN do địa phương quản lý (2)</t>
  </si>
  <si>
    <t>Thuế BVMT thu từ hàng hóa sản xuất, kinh doanh trong nước</t>
  </si>
  <si>
    <t xml:space="preserve">Thu phí, lệ phí </t>
  </si>
  <si>
    <t>Tiền cho thuê và tiền bán nhà ở thuộc sở hữu nhà nước</t>
  </si>
  <si>
    <t>Lợi nhuận được chia của Nhà nước và lợi nhuận sau thuế còn lại sau khi trích lập các quỹ của doanh nghiệp nhà nước (5)</t>
  </si>
  <si>
    <t xml:space="preserve">Thu từ hoạt động xuất nhập khẩu </t>
  </si>
  <si>
    <t>Thuế tiêu thụ đặc biệt thu từ hàng hóa nhập khẩu</t>
  </si>
  <si>
    <t>Thuế bảo vệ môi trường thu từ hàng hóa nhập khẩu</t>
  </si>
  <si>
    <t>Thuế giá trị gia tăng thu từ hàng hóa nhập khẩu</t>
  </si>
  <si>
    <t>THU TỪ QUỸ DỰ TRỮ TÀI CHÍNH</t>
  </si>
  <si>
    <t>THU KẾT DƯ NĂM TRƯỚC</t>
  </si>
  <si>
    <t>THU CHUYỂN NGUỒN TỪ NĂM TRƯỚC CHUYỂN SANG</t>
  </si>
  <si>
    <t>TỔNG CHI NGÂN SÁCH ĐỊA PHƯƠNG</t>
  </si>
  <si>
    <t>CHI CÂN ĐỐI NGÂN SÁCH ĐỊA PHƯƠNG</t>
  </si>
  <si>
    <t xml:space="preserve">Chi đầu tư cho các dự án </t>
  </si>
  <si>
    <t>Biểu mẫu số 55</t>
  </si>
  <si>
    <t>Biểu mẫu số 56</t>
  </si>
  <si>
    <t>Biểu mẫu số 57</t>
  </si>
  <si>
    <t>Hủy bỏ</t>
  </si>
  <si>
    <t>Biểu mẫu số 58</t>
  </si>
  <si>
    <t>Chi CTMTQG</t>
  </si>
  <si>
    <t>Biểu mẫu số 59</t>
  </si>
  <si>
    <t>Gồm</t>
  </si>
  <si>
    <t>Vốn đầu tư để thực hiện các CTMT, nhiệm vụ</t>
  </si>
  <si>
    <t>Vốn sự nghiệp thực hiện các chế độ, chính sách</t>
  </si>
  <si>
    <t>Vốn thực hiện các CTMT quốc gia</t>
  </si>
  <si>
    <t>3=4+5</t>
  </si>
  <si>
    <t>11=12+13</t>
  </si>
  <si>
    <t>17=9/1</t>
  </si>
  <si>
    <t>18=10/2</t>
  </si>
  <si>
    <t>19=11/3</t>
  </si>
  <si>
    <t>20=12/4</t>
  </si>
  <si>
    <t>21=13/5</t>
  </si>
  <si>
    <t>22=14/6</t>
  </si>
  <si>
    <t>23=15/7</t>
  </si>
  <si>
    <t>24=16/8</t>
  </si>
  <si>
    <t>Biểu mẫu số 60</t>
  </si>
  <si>
    <t>Tổng thu NSĐP</t>
  </si>
  <si>
    <t>Thu NSĐP hưởng theo phân cấp</t>
  </si>
  <si>
    <t>Thu từ kết dư năm trước</t>
  </si>
  <si>
    <t>Biểu mẫu số 61</t>
  </si>
  <si>
    <t>Biểu mẫu số 62</t>
  </si>
  <si>
    <t>QUYẾT TOÁN VỐN ĐẦU TƯ CÁC CHƯƠNG TRÌNH, DỰ ÁN SỬ DỤNG VỐN NGÂN SÁCH NHÀ NƯỚC NĂM...</t>
  </si>
  <si>
    <t>DỰ TOÁN</t>
  </si>
  <si>
    <t>QUYẾT TOÁN</t>
  </si>
  <si>
    <t>25=21/17</t>
  </si>
  <si>
    <t>26=22/18</t>
  </si>
  <si>
    <t>27=23/19</t>
  </si>
  <si>
    <t>28=24/20</t>
  </si>
  <si>
    <t>Thực hiện năm...</t>
  </si>
  <si>
    <t>Biểu mẫu số 64</t>
  </si>
  <si>
    <t>TỔNG HỢP THU DỊCH VỤ CỦA ĐƠN VỊ SỰ NGHIỆP CÔNG NĂM...</t>
  </si>
  <si>
    <t>(KHÔNG BAO GỒM NGUỒN NGÂN SÁCH NHÀ NƯỚC)</t>
  </si>
  <si>
    <t>Phần thứ sáu</t>
  </si>
  <si>
    <t>Quyết toán ngân sách địa phương</t>
  </si>
  <si>
    <t>Quyết toán cân đối ngân sách địa phương năm...</t>
  </si>
  <si>
    <t>Quyết toán nguồn thu ngân sách nhà nước trên địa bàn theo lĩnh vực năm...</t>
  </si>
  <si>
    <t>Quyết toán chi ngân sách địa phương theo lĩnh vực năm....</t>
  </si>
  <si>
    <t>Quyết toán chi chương trình mục tiêu quốc gia năm...</t>
  </si>
  <si>
    <t>Quyết toán vốn đầu tư các chương trình, dự án sử dụng vốn ngân sách nhà nước năm...</t>
  </si>
  <si>
    <t>Tổng hợp thu dịch vụ của đơn vị sự nghiệp công năm.... (không bao gồm nguồn ngân sách nhà nước)</t>
  </si>
  <si>
    <t>Phụ lục</t>
  </si>
  <si>
    <t>HỆ THỐNG BIỂU MẪU KÈM THEO NGHỊ ĐỊNH SỐ 31/2017/NĐ-CP
NGÀY 23/3/2017 CỦA CHÍNH PHỦ</t>
  </si>
  <si>
    <t>Biểu mẫu</t>
  </si>
  <si>
    <t>CQ báo cáo và nhận báo cáo</t>
  </si>
  <si>
    <t>Cơ quan tài chính, UBND cấp dưới báo cáo cơ quan tài chính, UBND cấp trên</t>
  </si>
  <si>
    <t>Dùng cho cơ quan kế hoạch và đầu tư báo cáo cơ quan tài chính, UBND cùng cấp; UBND cấp dưới gửi số liệu cho cơ quan kế hoạch và đầu tư, cơ quan tài chính cấp trên báo cáo UBND cấp trên</t>
  </si>
  <si>
    <t>Các cơ quan, đơn vị, địa phương cung cấp số liệu cho Sở Tài chính báo cáo UBND thành phố</t>
  </si>
  <si>
    <t>UBND cấp dưới cung cấp số liệu cho cơ quan tài chính cấp trên báo cáo UBND cấp trên</t>
  </si>
  <si>
    <t>Cục Thuế cung cấp số liệu cho Sở Tài chính báo cáo UBND thành phố</t>
  </si>
  <si>
    <t>UBND cấp dưới cung cấp số liệu cho cơ quan tài chính, cơ quan kế hoạch và đầu tư cấp trên báo cáo UBND cấp trên</t>
  </si>
  <si>
    <t>Các cơ quan, đơn vị, địa phương cung cấp số liệu cho Sở Kế hoạch và Đầu tư, Sở Tài chính báo cáo UBND thành phố</t>
  </si>
  <si>
    <r>
      <t xml:space="preserve">Ghi chú: </t>
    </r>
    <r>
      <rPr>
        <i/>
        <sz val="12"/>
        <color rgb="FF000000"/>
        <rFont val="Times New Roman"/>
        <family val="1"/>
      </rPr>
      <t>(1) Theo quy định tại Điều 7, Điều 11 và Điều 39 Luật NSNN, ngân sách xã không có nhiệm vụ chi nghiên cứu khoa học và công nghệ, trả lãi vay, chi bổ sung quỹ dự trữ tài chính, bội chi NSĐP, vay và trả nợ gốc vay.</t>
    </r>
  </si>
  <si>
    <t>NGÂN SÁCH XÃ</t>
  </si>
  <si>
    <t>(1) Theo quy định tại Điều 7, Điều 11 Luật NSNN, ngân sách xã không có thu từ quỹ dự trữ tài chính, chi trả nợ gốc và bội chi NSĐP.</t>
  </si>
  <si>
    <t>Chi thuộc nhiệm vụ của ngân sách cấp xã</t>
  </si>
  <si>
    <t>Phí và lệ phí xã, phường, đặc khu</t>
  </si>
  <si>
    <t>(5) Thu ngân sách nhà nước trên địa bàn, thu ngân sách địa phương cấp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Hà Nội.</t>
  </si>
  <si>
    <r>
      <t xml:space="preserve">Ghi chú: </t>
    </r>
    <r>
      <rPr>
        <i/>
        <sz val="12"/>
        <color rgb="FFFF0000"/>
        <rFont val="Times New Roman"/>
        <family val="1"/>
      </rPr>
      <t>(1) Theo quy định tại Điều 7, Điều 11 và Điều 39 Luật NSNN, ngân sách xã không có nhiệm vụ chi nghiên cứu khoa học và công nghệ, chi trả lãi vay, chi bổ sung quỹ dự trữ tài chính.</t>
    </r>
  </si>
  <si>
    <t>(2) Theo quy định tại Điều 7, Điều 11 và Điều 39 Luật NSNN, ngân sách xã không có nhiệm vụ chi nghiên cứu khoa học và công nghệ, chi trả lãi vay, chi bổ sung quỹ dự trữ tài chính.</t>
  </si>
  <si>
    <t>CHI NGÂN SÁCH CẤP TỈNH (XÃ) THEO LĨNH VỰC</t>
  </si>
  <si>
    <t>Ngân sách cấp tỉnh</t>
  </si>
  <si>
    <t>Ngân sách xã</t>
  </si>
  <si>
    <t>QUYẾT TOÁN CHI BỔ SUNG TỪ NGÂN SÁCH CẤP TỈNH CHO NGÂN SÁCH TỪNG XÃ NĂM...</t>
  </si>
  <si>
    <r>
      <t xml:space="preserve">Ghi chú: </t>
    </r>
    <r>
      <rPr>
        <i/>
        <sz val="12"/>
        <color rgb="FFFF0000"/>
        <rFont val="Times New Roman"/>
        <family val="1"/>
      </rPr>
      <t>(1) Bổ sung từ ngân sách tỉnh chi tiết đến từng xã.</t>
    </r>
  </si>
  <si>
    <t>CƠ QUAN, ĐƠN VỊ, XÃ ….</t>
  </si>
  <si>
    <t>Quyết toán cân đối nguồn thu, chi ngân sách cấp tỉnh và ngân sách xã năm...</t>
  </si>
  <si>
    <t>Quyết toán chi ngân sách cấp tỉnh (xã) theo lĩnh vực năm....</t>
  </si>
  <si>
    <t>Quyết toán chi ngân sách địa phương, chi ngân sách cấp tỉnh và chi ngân sách xã theo cơ cấu chi năm...</t>
  </si>
  <si>
    <t>Quyết toán chi ngân sách cấp tỉnh (xã) cho từng cơ quan, tổ chức theo lĩnh vực năm...</t>
  </si>
  <si>
    <t>Quyết toán chi đầu tư phát triển của ngân sách cấp tỉnh (xã) cho từng cơ quan, tổ chức theo lĩnh vực năm...</t>
  </si>
  <si>
    <t>Quyết toán chi thường xuyên của ngân sách cấp tỉnh (xã) cho từng cơ quan, tổ chức theo lĩnh vực năm...</t>
  </si>
  <si>
    <t>Tổng hợp quyết toán chi thường xuyên ngân sách cấp tỉnh (xã) của từng cơ quan, tổ chức theo nguồn vốn năm...</t>
  </si>
  <si>
    <t>Quyết toán chi ngân sách địa phương từng xã năm...</t>
  </si>
  <si>
    <t>Quyết toán chi bổ sung từ ngân sách cấp tỉnh cho ngân sách từng xã năm...</t>
  </si>
  <si>
    <t>Quyết toán thu ngân sách xã năm...</t>
  </si>
  <si>
    <t>QUYẾT TOÁN CÂN ĐỐI NGUỒN THU, CHI NGÂN SÁCH XÃ NĂM 2025</t>
  </si>
  <si>
    <t>Đơn vị: đồng</t>
  </si>
  <si>
    <t>QUYẾT TOÁN NGUỒN THU NGÂN SÁCH NHÀ NƯỚC TRÊN ĐỊA BÀN THEO LĨNH VỰC NĂM 2025</t>
  </si>
  <si>
    <t>Thuế giá trị gia tăng hàng sản xuất - kinh doanh trong nước</t>
  </si>
  <si>
    <t>THU BỔ SUNG TỪ NGÂN SÁCH CẤP TRÊN</t>
  </si>
  <si>
    <t>THU BỔ SUNG TỪ CẤP DƯỚI CHUYỂN LÊN</t>
  </si>
  <si>
    <t>F</t>
  </si>
  <si>
    <t>Chi Nộp trả ngân sách cấp trên</t>
  </si>
  <si>
    <t>Chi nộp trả ngân sách cấp trên</t>
  </si>
  <si>
    <t>QUYẾT TOÁN CÂN ĐỐI NGÂN SÁCH ĐỊA PHƯƠNG NĂM 2025</t>
  </si>
  <si>
    <t>Dự án 2: Đa dạng hóa sinh kế, phát triển mô hình giảm nghèo( 10472)</t>
  </si>
  <si>
    <t>Dự án 6: Truyền thông và giảm nghèo về thông tin(10476)</t>
  </si>
  <si>
    <t>Chương trình mục tiêu quốc gia giảm nghèo bền vững giai đoạn 2021-2025</t>
  </si>
  <si>
    <t>Hỗ trợ đầu tư phát triển hạ tầng kinh tế - xã hội các huyện nghèo, các xã đặc biệt khó khăn vùng bãi ngang, ven biển và hải đảo nguồn NSTW</t>
  </si>
  <si>
    <t>Hỗ trợ phát triển sản xuất, cải thiện dinh dưỡng nguồn vốn ngân sách trung ương</t>
  </si>
  <si>
    <t>Phát triển giáo dục nghề nghiệp, việc làm bền vững nguồn vốn ngân sách trung ương</t>
  </si>
  <si>
    <t>Hỗ trợ nhà ở cho hộ nghèo, hộ cận nghèo trên địa bàn các huyện nghèo nguồn vốn ngân sách trung ương</t>
  </si>
  <si>
    <t>Nâng cao năng lực và giám sát, đánh giá Chương trình nguồn vốn ngân sách trung ương</t>
  </si>
  <si>
    <t>Chương trình mục tiêu quốc gia xây dựng nông thôn mới giai đoạn 2021-2025</t>
  </si>
  <si>
    <t>Phát triển hạ tầng kinh tế - xã hội, cơ bản đồng bộ, hiện đại, đảm bảo kết nối nông thôn - đô thị và kết nối các vùng miền nguồn vốn ngân sách trung ương</t>
  </si>
  <si>
    <t>Nâng cao chất lượng đời sống văn hóa của người dân nông thôn bảo tồn và phát huy các giá trị văn hóa truyền thống theo hướng bền vững gắn với phát triển du lịch nông thôn nguồn vốn ngân sách trung ương</t>
  </si>
  <si>
    <t>Nâng cao chất lượng môi trường xây dựng cảnh quan nông thôn sáng - xanh - sạch - đẹp, an toàn giữ gìn và khôi phục cảnh quan truyền thống của nông thôn Việt Nam nguồn vốn ngân sách trung ương</t>
  </si>
  <si>
    <t>Tăng cường công tác giám sát, đánh giá thực hiện Chương trình nâng cao năng lực xây dựng nông thôn mới truyền thông về xây dựng nông thôn mới thực hiện Phong trào thi đua cả nước chung sức xây dựng nô nguồn vốn ngân sách trung ương</t>
  </si>
  <si>
    <t>Phát triển hạ tầng kinh tế - xã hội, cơ bản đồng bộ, hiện đại, đảm bảo kết nối nông thôn - đô thị và kết nối các vùng miền nguồn vốn ngân sách cấp tỉnh</t>
  </si>
  <si>
    <t>Chương trình mục tiêu quốc gia phát triển kinh tế - xã hội vùng đồng bào dân tộc thiểu số và miền núi giai đoạn 2021-2030, giai đoạn I: từ năm 2021 đến năm 2025</t>
  </si>
  <si>
    <t>Phát triển sản xuất nông, lâm nghiệp bền vững, phát huy tiềm năng, thế mạnh của các vùng miền để sản xuất hàng hóa theo chuỗi giá trị nguồn NSTW</t>
  </si>
  <si>
    <t>Đầu tư cơ sở hạ tầng thiết yếu, phục vụ sản xuất, đời sống trong vùng đồng bào dân tộc thiểu số và miền núi và các đơn vị sự nghiệp công lập của lĩnh vực dân tộc nguồn vốn NSTW</t>
  </si>
  <si>
    <t>Phát triển giáo dục đào tạo nâng cao chất lượng nguồn nhân lực nguồn vốn NSTW</t>
  </si>
  <si>
    <t>Bảo tồn, phát huy giá trị văn hóa truyền thống tốt đẹp của các dân tộc thiểu số gắn với phát triển du lịch nguồn vốn NSTW</t>
  </si>
  <si>
    <t>Chăm sóc sức khỏe Nhân dân, nâng cao thể trạng, tầm vóc người dân tộc thiểu số; phòng chống suy dinh dưỡng trẻ em nguồn vốn NSTW</t>
  </si>
  <si>
    <t>Thực hiện bình đẳng giới và giải quyết những vấn đề cấp thiết đối với phụ nữ và trẻ em nguồn vốn NSTW</t>
  </si>
  <si>
    <t>Đầu tư phát triển nhóm dân tộc thiểu số rất ít người và nhóm dân tộc còn nhiều khó khăn nguồn vốn NSTW</t>
  </si>
  <si>
    <t>Truyền thông, tuyên truyền, vận động trong vùng đồng bào dân tộc thiểu số và miền núi. Kiểm tra, giám sát đánh giá việc tổ chức thực hiện chương trình nguồn vốn NSTW</t>
  </si>
  <si>
    <t>Kinh phí đại hội đảng</t>
  </si>
  <si>
    <t>Kinh phí quà 02/9/2025</t>
  </si>
  <si>
    <t>hỗ trợ cho các địa phương thực hiện việc sắp xếp đơn vị hành chính cấp xã (tăng thu cấp tỉnh)</t>
  </si>
  <si>
    <t>sắp xếp ổn định dân cư</t>
  </si>
  <si>
    <t xml:space="preserve">Về việc giao bổ sung có mục tiêu kinh phí thực hiện chính sách, chế độ theo Nghị định số  78/2024/NĐ-CP ngày 31/12/2024 và Nghị định số 67/2025/NĐ-CP ngày 15/3/2025 của Chính phủ </t>
  </si>
  <si>
    <t>Kinh phí chi trả lương, phụ cấp và các khoản đóng góp cho lao động hợp đồng làm giáo viên theo Nghị định số 111/2022/NĐ-CP ngày 30/12/2022 của Chính Phủ.</t>
  </si>
  <si>
    <t>Hợp đồng 111 giáo viên từ tháng 01 đến tháng 05/2025</t>
  </si>
  <si>
    <t>Kinh phí thâm canh rừng luồng</t>
  </si>
  <si>
    <t>Kinh phí thuỷ lợi phí</t>
  </si>
  <si>
    <t>Chính sách quà tặng cho người có công với Cách mạng và thân nhân người có công với cách mạng trên địa bàn tỉnh nhân dịp Tết nguyên đán Ất Tỵ và Kỷ niệm 78 năm ngày Thương binh liệt sỹ</t>
  </si>
  <si>
    <t>Xây bờ kè để bảo vệ công trình Nhà công vụ, lớp học; tường rào bị đổ sập Trường Tiểu học Nam Động</t>
  </si>
  <si>
    <t>Tường rào, bờ kè Trường Tiểu học Thiên Phủ</t>
  </si>
  <si>
    <t>Đường giao thông từ bản Chiềng đi bản Bâu xã Thiên Phủ,</t>
  </si>
  <si>
    <t>Đường giao thông từ bản Chong đi bản Sài xã Thiên Phủ</t>
  </si>
  <si>
    <t xml:space="preserve">Nguồn tiết kiệm 5% chi thường xuyên năm 2024 bổ sung có mục tiêu để hỗ trợ xóa nhà tạm, nhà dột nát cho hộ nghèo, hộ cận nghèo trên địa bàn tỉnh ( đã chi rồi) Quyết định 2768 </t>
  </si>
  <si>
    <t>Phê duyệt điều chỉnh phân bổ dự toán kinh phí bổ sung có mục tiêu hỗ trợ nhà ở cho người có công với cách mạng, thân nhân liệt sĩ đã được phân bổ tại Quyết định số 1442/QĐ-UBND ngày 14 tháng 5 năm 2025 của Ủy ban nhân dân tỉnh</t>
  </si>
  <si>
    <t>Kinh phí kiểm kê đất đai</t>
  </si>
  <si>
    <t>Kinh phí tổ chức đại hội MTTQ, 05 đoàn thể</t>
  </si>
  <si>
    <t>Kinh phí tuyển quân</t>
  </si>
  <si>
    <t>Tặng quà của Đảng, Nhà nước nhân dịp chào mừng Đại hội đại biểu toàn quốc lần thứ XIV của Đảng và Tết Nguyên đán Bính Ngọ năm 2026.</t>
  </si>
  <si>
    <t>Phân bổ nguồn kinh phí trung ương bổ sung có mục tiêu để thực hiện các chính sách an sinh xã hội năm 2025.( BHXH)</t>
  </si>
  <si>
    <t>Chi từ nguồn CCTL cấp huyện (giao lại)</t>
  </si>
  <si>
    <t>Kinh phí được giao tự chủ của các đơn vị sự nghiệp công lập và các cơ quan nhà nước; các khoản viện trợ không hoàn lại đã xác định cụ thể nhiệm vụ chi</t>
  </si>
  <si>
    <t>Kinh phí giao tự chủ các đươn vị trường học</t>
  </si>
  <si>
    <t xml:space="preserve">Xây dựng mới nhà 02 tầng, 06 phòng, sửa chữa 02 khu phòng học và các hạng mục phụ trợ trường tiểu học Thiên Phủ, huyện Quan Hóa </t>
  </si>
  <si>
    <t>Nâng cấp xây dựng các hạng mục trường tiểu học xã Nam Động huyện Quan Hóa</t>
  </si>
  <si>
    <t>Kinh phí mua sắm các thiết bị dạy học để xây dựng trường chuẩn Quốc gia năm 2025 (TH Thiên Phủ, TH Nam Động, THCS Nam Động)</t>
  </si>
  <si>
    <t xml:space="preserve">Hỗ trợ kinh phí bản đạt tiêu chí nông thôn mới </t>
  </si>
  <si>
    <t>Nâng cấp, SC tuyến đường liên xã từ QL 15C (bản Chong) đi bản Lớt Dồi xã Thiên Phủ, huyện Quan Hóa (Đoạn từ Km0+00 đến Km8+600)</t>
  </si>
  <si>
    <t>Đường giao thông liên xã bản Ngà, xã Nam Tiến đi bản Khương Làng, xã Nam Động, huyện Quan Hoá</t>
  </si>
  <si>
    <t>Đập, mương bản Bất xã Nam Động, huyện Quan Hoá</t>
  </si>
  <si>
    <t>Xây dựng mới nhà 02 tầng, 06 phòng, sửa chữa 02 khu phòng học và các hạng mục phụ trợ trường tiểu học Thiên Phủ, huyện Quan Hóa</t>
  </si>
  <si>
    <t>Rãnh thoát nước đường giao thông bản Sài, xã Thiên Phủ, huyện Quan Hoá, tỉnh Thanh Hoá</t>
  </si>
  <si>
    <t>Kinh Phí ông thi lớp 10 THCS</t>
  </si>
  <si>
    <t>Nội dung thành phần số 8: Đẩy mạnh và nâng cao chất lượng dịch vụ hành chính công, hoạt động của chính quyền cơ sở; thúc đẩy chuyển đổi số trong nông thôn mới, ứng dụng công nghệ thông tin, công nghệ số, tăng cường khả năng tiếp cận pháp luật cho người dân, bình đẳng giới và phòng chống bạo lực trên cơ sở giới (CT nông thôn mới)</t>
  </si>
  <si>
    <t>Lập quy hoạch chung xây dựng các xã đến năm 2030</t>
  </si>
  <si>
    <t>Chính sách phát triển giáo dục mầm non</t>
  </si>
  <si>
    <t>Chính sách 116 hỗ trợ học sinh bán trú</t>
  </si>
  <si>
    <t>Chính hỗ trợ chi phí học tập, Miễn giảm học phí</t>
  </si>
  <si>
    <t>Chính sách trợ giúp xã hội đối với đối tượng  BTXH theo NĐ 20/2021/NĐ-CP ngày 15/3/2021 của Chính phủ</t>
  </si>
  <si>
    <t>Chính sách hỗ trợ người đóng BHXH tự nguyện theo NĐ số 134/2015/NĐ-CP</t>
  </si>
  <si>
    <t>Chính sách hỗ trợ người có uy tín trong đồng bào dân tộc thiểu số theo QĐ số 12/2018/QĐ-TTg và QĐ số 28/2023/QĐ-TTg (năm 2024, 2025)</t>
  </si>
  <si>
    <t>CHI NỘP TRẢ NGÂN SÁCH CẤP TRÊN</t>
  </si>
  <si>
    <t>QUYẾT TOÁN CHI NGÂN SÁCH CẤP TỈNH (XÃ) THEO LĨNH VỰC NĂM 2025</t>
  </si>
  <si>
    <t>QUYẾT TOÁN CHI NGÂN SÁCH ĐỊA PHƯƠNG THEO LĨNH VỰC NĂM 2025</t>
  </si>
  <si>
    <t>Dự toán năm 2025</t>
  </si>
  <si>
    <t>UBND XÃ THIÊN PHỦ</t>
  </si>
  <si>
    <t>Mẫu biểu số 54/NĐ31</t>
  </si>
  <si>
    <t xml:space="preserve">       </t>
  </si>
  <si>
    <t>BÁO CÁO QUYẾT TOÁN CHI NGÂN SÁCH NHÀ NƯỚC THEO MLNS NĂM  2025</t>
  </si>
  <si>
    <t>Quyết toán trên toàn địa bàn (KBNN: 1360)</t>
  </si>
  <si>
    <t>Dự toán 2025</t>
  </si>
  <si>
    <t/>
  </si>
  <si>
    <t>Quyết toán 2025</t>
  </si>
  <si>
    <t>Tổng cộng
Dự toán</t>
  </si>
  <si>
    <t>Chi ĐT phát triển
(không kể CTMTQG)</t>
  </si>
  <si>
    <t>Chi TX
(không kể CTMTQG)</t>
  </si>
  <si>
    <t>Chi dự phòng</t>
  </si>
  <si>
    <t>Tổng chi</t>
  </si>
  <si>
    <t>Chi chuyển
nguồn</t>
  </si>
  <si>
    <t>Hủy dự toán
về NS huyện</t>
  </si>
  <si>
    <t>Nộp trả NS
cấp trên</t>
  </si>
  <si>
    <t>Chi ĐT</t>
  </si>
  <si>
    <t>Chi TX</t>
  </si>
  <si>
    <t>Chi
CTMT-QG</t>
  </si>
  <si>
    <t>Chi ĐT
phát triển</t>
  </si>
  <si>
    <t>1</t>
  </si>
  <si>
    <t>2</t>
  </si>
  <si>
    <t>3</t>
  </si>
  <si>
    <t>4</t>
  </si>
  <si>
    <t>5</t>
  </si>
  <si>
    <t>6</t>
  </si>
  <si>
    <t>7</t>
  </si>
  <si>
    <t>8</t>
  </si>
  <si>
    <t>9</t>
  </si>
  <si>
    <t>10</t>
  </si>
  <si>
    <t>11</t>
  </si>
  <si>
    <t>12</t>
  </si>
  <si>
    <t>13</t>
  </si>
  <si>
    <t>14</t>
  </si>
  <si>
    <t>15</t>
  </si>
  <si>
    <t>16</t>
  </si>
  <si>
    <t>17</t>
  </si>
  <si>
    <t>18</t>
  </si>
  <si>
    <t>19</t>
  </si>
  <si>
    <t>20</t>
  </si>
  <si>
    <t>21</t>
  </si>
  <si>
    <t>Các cơ quan tổ chức</t>
  </si>
  <si>
    <t>56.61%</t>
  </si>
  <si>
    <t>17.28%</t>
  </si>
  <si>
    <t>73.34%</t>
  </si>
  <si>
    <t>61.01%</t>
  </si>
  <si>
    <t>Xã Thiên Phủ</t>
  </si>
  <si>
    <t xml:space="preserve"> Trường Tiểu học Nam Động(1024909)</t>
  </si>
  <si>
    <t>95.18%</t>
  </si>
  <si>
    <t xml:space="preserve"> Trường Tiểu học Thiên Phú(1024910)</t>
  </si>
  <si>
    <t>93.15%</t>
  </si>
  <si>
    <t xml:space="preserve"> Trường THCS Nam Động(1053542)</t>
  </si>
  <si>
    <t>89.5%</t>
  </si>
  <si>
    <t xml:space="preserve"> ỉTường mầm non xã Nam Động(1090081)</t>
  </si>
  <si>
    <t xml:space="preserve"> Trường mầm non xã Thiên Phủ(1090082)</t>
  </si>
  <si>
    <t xml:space="preserve"> UBND xã Thiên Phủ(1136409)</t>
  </si>
  <si>
    <t>42.84%</t>
  </si>
  <si>
    <t>38.99%</t>
  </si>
  <si>
    <t xml:space="preserve"> Văn phòng HĐND và UBND xã Thiên Phủ(1155217)</t>
  </si>
  <si>
    <t>95.53%</t>
  </si>
  <si>
    <t>96.46%</t>
  </si>
  <si>
    <t xml:space="preserve"> Uỷ ban Mặt trận Tố Quốc xã Thiên Phủ(1156924)</t>
  </si>
  <si>
    <t>100%</t>
  </si>
  <si>
    <t xml:space="preserve"> Văn phòng Đảng ủy xã Thiên Phủ(1156927)</t>
  </si>
  <si>
    <t xml:space="preserve"> Ban quản lý dự án hỗ trợ bảo vệ rừng xã Thiên Phủ(1165806)</t>
  </si>
  <si>
    <t xml:space="preserve"> TRUNG TÂM CUNG ỨNG DỊCH VỤ CÔNG XÃ THIÊN PHỦ(1166128)</t>
  </si>
  <si>
    <t>66.92%</t>
  </si>
  <si>
    <t>73.45%</t>
  </si>
  <si>
    <t xml:space="preserve"> Đường giao thông từ bản Dồi, xã Thiên Phủ đi bản Bâu, xã Nam Động, huyện Quan Hóa, tỉnh Thanh Hóa(8047590)</t>
  </si>
  <si>
    <t xml:space="preserve"> Trường THCS dân tộc bán trú Nam Động, huyện Quan Hóa, tỉnh Thanh Hoá(8049029)</t>
  </si>
  <si>
    <t xml:space="preserve"> Nhà văn hóa bản Nót, xã Nam Động, huyện Quan Hóa(8058101)</t>
  </si>
  <si>
    <t xml:space="preserve"> Các công trình phụ trợ Nhà văn hoá bản Nót, xã Nam Động, huyện Quan Hóa(8059588)</t>
  </si>
  <si>
    <t xml:space="preserve"> Tường rào và các hạng mục phụ trợ Nhà văn hoá bản Khương Làng, xã Nam Động (giai đoạn 2), huyện Quan Hóa(8059589)</t>
  </si>
  <si>
    <t xml:space="preserve"> Tường rào và các hạng mục phụ trợ Nhà văn hoá bản Bâu, xã Nam Động (giai đoạn 2), huyện Quan Hóa.(8059590)</t>
  </si>
  <si>
    <t xml:space="preserve"> Xây mới nhà văn hóa bản Sài xã Thiên Phủ, huyện Quan Hóa, tỉnh Thanh Hóa(8059594)</t>
  </si>
  <si>
    <t xml:space="preserve"> Xây mới chợ Thiên Phủ, xã Thiên Phủ, huyện Quan Hóa(8061110)</t>
  </si>
  <si>
    <t>95.32%</t>
  </si>
  <si>
    <t xml:space="preserve"> Đường giao thông liên xã bản Ngà, xã Nam Tiến đi bản Khương Làng xã Nam Động, huyện Quan Hoá(8086768)</t>
  </si>
  <si>
    <t>8.24%</t>
  </si>
  <si>
    <t xml:space="preserve"> Đường tràn suối Bâu, bản Bâu, xã Nam Động, huyện Quan Hóa(8089093)</t>
  </si>
  <si>
    <t xml:space="preserve"> Đường tràn từ đầu cầu treo đi cuối bản Khương Làng, xã Nam Động, huyện Quan Hóa.(8089094)</t>
  </si>
  <si>
    <t xml:space="preserve"> Mương Nhóm Lớt từ bản Lớt Dồi đến giáp Nà Mó, xã Thiên Phủ, huyện Quan Hóa, tỉnh Thanh Hóa(8090461)</t>
  </si>
  <si>
    <t xml:space="preserve"> Hệ thống nước sinh hoạt tập trung bản Lớt Dồi, xã Thiên Phủ, huyện Quan Hóa, tỉnh Thanh Hóa(8090462)</t>
  </si>
  <si>
    <t xml:space="preserve"> Nâng cấp hệ thống mương tưới tiêu bản Háng, xã Thiên Phủ, huyện Quan Hóa, tỉnh Thanh Hóa(8090751)</t>
  </si>
  <si>
    <t xml:space="preserve"> Đường giao thông bản Háng, xã Thiên Phủ (từ nhà ông Ngân Văn Thiên đi nhà ông Ngân Văn Tư) huyện Quan Hóa, tỉnh Thanh Hóa(8091437)</t>
  </si>
  <si>
    <t xml:space="preserve"> Nâng cấp, sửa chữa tuyến đường liên xã từ QL15C (bản Chong) đi bản Lớt Dồi xã Thiên Phủ, huyện Quan Hoá (Đoạn từ Km0+00 đến Km8+600)(8143993)</t>
  </si>
  <si>
    <t>11.97%</t>
  </si>
  <si>
    <t xml:space="preserve"> Sửa chữa, cải tạo trụ sở làm việc,trung tâm phục vụ hành chính công, nhà lưu trú công vụ cho cán bộ, công chức và hạng mục phụ trợ xã Thiên Phủ, tỉnh (8170000)</t>
  </si>
  <si>
    <t>73.55%</t>
  </si>
  <si>
    <t xml:space="preserve"> Sửa chữa nhà công vụ bốn phòng và các hạng mục phụ trợ ủy ban nhân dân xã Thiên Phủ, tỉnh Thanh Hóa(8170001)</t>
  </si>
  <si>
    <t>Bổ sung có mục tiêu cho ngân sách cấp dưới</t>
  </si>
  <si>
    <t>Chi chuyển nguồn ngân sách năm sau</t>
  </si>
  <si>
    <t>Đơn vị tính: Triệu đồng</t>
  </si>
  <si>
    <t>98.52%</t>
  </si>
  <si>
    <t>99%</t>
  </si>
  <si>
    <t>44.36%</t>
  </si>
  <si>
    <t>84.69%</t>
  </si>
  <si>
    <t>97.79%</t>
  </si>
  <si>
    <t>81.12%</t>
  </si>
  <si>
    <t>99.72%</t>
  </si>
  <si>
    <t>99.82%</t>
  </si>
  <si>
    <t>56.79%</t>
  </si>
  <si>
    <t>99.04%</t>
  </si>
  <si>
    <t>72.89%</t>
  </si>
  <si>
    <t>89.33%</t>
  </si>
  <si>
    <t>47.79%</t>
  </si>
  <si>
    <t>66.67%</t>
  </si>
  <si>
    <t>99.67%</t>
  </si>
  <si>
    <t>98.5%</t>
  </si>
  <si>
    <t>35.41%</t>
  </si>
  <si>
    <t>93.87%</t>
  </si>
  <si>
    <t>Mẫu biểu số 56/NĐ31</t>
  </si>
  <si>
    <t>BÁO CÁO QUYẾT TOÁN CHI ĐẦU TƯ SỰ NGHIỆP ĐƠN VỊ  2025</t>
  </si>
  <si>
    <t>Chi giáo dục
đào tạo và dạy nghề</t>
  </si>
  <si>
    <t>Chi khoa học
và công nghệ</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</si>
  <si>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</si>
  <si>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</si>
  <si>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</si>
  <si>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</si>
  <si>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</si>
  <si>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</si>
  <si>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</si>
  <si>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</si>
  <si>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</si>
  <si>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</si>
  <si>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</si>
  <si>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So
sánh
(%)</t>
  </si>
  <si>
    <t>Dự toán
năm trước
chuyển sang</t>
  </si>
  <si>
    <t>Dự toán
đầu năm</t>
  </si>
  <si>
    <t>Dự toán
Bổ sung
Điều chỉnh</t>
  </si>
  <si>
    <t>Chi
giao thông</t>
  </si>
  <si>
    <t>Chi nông nghiệp,
 lâm nghiệp,
thủy lợi, thủy sản</t>
  </si>
  <si>
    <t>Chi SN
kinh tế khác</t>
  </si>
  <si>
    <t>1=2+3+4</t>
  </si>
  <si>
    <t>22=5/1</t>
  </si>
  <si>
    <t>Tổng</t>
  </si>
  <si>
    <t>25.25%</t>
  </si>
  <si>
    <t>Tổng hợp ngân sách xã</t>
  </si>
  <si>
    <t>BÁO CÁO QUYẾT TOÁN CHI THƯỜNG XUYÊN SỰ NGHIỆP ĐƠN VỊ  2025</t>
  </si>
  <si>
    <t>73.71%</t>
  </si>
  <si>
    <t>69.12%</t>
  </si>
  <si>
    <t>Mẫu biểu số 57/NĐ31</t>
  </si>
  <si>
    <t>BÁO CÁO QUYẾT TOÁN CHI THƯỜNG XUYÊN ĐƠN VỊ  2025</t>
  </si>
  <si>
    <t>Dự toán
được cấp</t>
  </si>
  <si>
    <t>Kinh phí
thực hiện
trong năm</t>
  </si>
  <si>
    <t>Nguồn
còn lại</t>
  </si>
  <si>
    <t xml:space="preserve">Dự toán
đầu năm </t>
  </si>
  <si>
    <t>Bổ sung
trong năm
(kể cả số
ghi thu,
ghi chi)</t>
  </si>
  <si>
    <t>Giảm trừ
trong năm
(nếu có)</t>
  </si>
  <si>
    <t>Chuyển nguồn
năm sau</t>
  </si>
  <si>
    <t>1=2+3+4-5</t>
  </si>
  <si>
    <t>7=1-6</t>
  </si>
  <si>
    <t>1.1</t>
  </si>
  <si>
    <t>Tường mầm non xã Nam Động(1090081)</t>
  </si>
  <si>
    <t>Mẫu biểu số 58/NĐ31</t>
  </si>
  <si>
    <t>QUYẾT TOÁN CHI NGÂN SÁCH ĐỊA PHƯƠNG TỪNG ĐỊA BÀN  2025</t>
  </si>
  <si>
    <t>Trong đó Dự toán</t>
  </si>
  <si>
    <t>Trong đó Quyết toán</t>
  </si>
  <si>
    <t>Chi nộp trả</t>
  </si>
  <si>
    <t>Chi
chuyển
nguồn
sang năm
sau</t>
  </si>
  <si>
    <t>Tổng số
Dự toán</t>
  </si>
  <si>
    <t>Tổng số
Quyết toán</t>
  </si>
  <si>
    <t>Tổng
số</t>
  </si>
  <si>
    <t>Chi
đầu tư
phát triển</t>
  </si>
  <si>
    <t>Chi
thường
xuyên</t>
  </si>
  <si>
    <t>Chi
CTMTQG</t>
  </si>
  <si>
    <t>Chi giáo dục
đào tạo
dạy nghề</t>
  </si>
  <si>
    <t>Chi đầu tư
phát triển</t>
  </si>
  <si>
    <t xml:space="preserve">Chi
thường xuyên </t>
  </si>
  <si>
    <t>Chi
thường xuyên</t>
  </si>
  <si>
    <t>22</t>
  </si>
  <si>
    <t>23=11/1</t>
  </si>
  <si>
    <t>24=12/2</t>
  </si>
  <si>
    <t>25=15/5</t>
  </si>
  <si>
    <t>26=18/8</t>
  </si>
  <si>
    <t>89.82%</t>
  </si>
  <si>
    <t>73.32%</t>
  </si>
  <si>
    <t>1024909 - Trường Tiểu học Nam Động</t>
  </si>
  <si>
    <t>1024910 - Trường Tiểu học Thiên Phú</t>
  </si>
  <si>
    <t>1053542 - Trường THCS Nam Động</t>
  </si>
  <si>
    <t>1090081 - ỉTường mầm non xã Nam Động</t>
  </si>
  <si>
    <t>1090082 - Trường mầm non xã Thiên Phủ</t>
  </si>
  <si>
    <t>1136409 - UBND xã Thiên Phủ</t>
  </si>
  <si>
    <t>43.12%</t>
  </si>
  <si>
    <t>1155217 - Văn phòng HĐND và UBND xã Thiên Phủ</t>
  </si>
  <si>
    <t>1156924 - Uỷ ban Mặt trận Tố Quốc xã Thiên Phủ</t>
  </si>
  <si>
    <t>1156927 - Văn phòng Đảng ủy xã Thiên Phủ</t>
  </si>
  <si>
    <t>1165806 - Ban quản lý dự án hỗ trợ bảo vệ rừng xã Thiên Phủ</t>
  </si>
  <si>
    <t>1166128 - TRUNG TÂM CUNG ỨNG DỊCH VỤ CÔNG XÃ THIÊN PHỦ</t>
  </si>
  <si>
    <t>2814908 - Mã tổ chức ngân sách Xã Thiên Phủ</t>
  </si>
  <si>
    <t>8047590 - Đường giao thông từ bản Dồi, xã Thiên Phủ đi bản Bâu, xã Nam Động, huyện Quan Hóa, tỉnh Thanh Hóa</t>
  </si>
  <si>
    <t>8049029 - Trường THCS dân tộc bán trú Nam Động, huyện Quan Hóa, tỉnh Thanh Hoá</t>
  </si>
  <si>
    <t>8058101 - Nhà văn hóa bản Nót, xã Nam Động, huyện Quan Hóa</t>
  </si>
  <si>
    <t>8059588 - Các công trình phụ trợ Nhà văn hoá bản Nót, xã Nam Động, huyện Quan Hóa</t>
  </si>
  <si>
    <t>8059589 - Tường rào và các hạng mục phụ trợ Nhà văn hoá bản Khương Làng, xã Nam Động (giai đoạn 2), huyện Quan Hóa</t>
  </si>
  <si>
    <t>8059590 - Tường rào và các hạng mục phụ trợ Nhà văn hoá bản Bâu, xã Nam Động (giai đoạn 2), huyện Quan Hóa.</t>
  </si>
  <si>
    <t>8059594 - Xây mới nhà văn hóa bản Sài xã Thiên Phủ, huyện Quan Hóa, tỉnh Thanh Hóa</t>
  </si>
  <si>
    <t>8061110 - Xây mới chợ Thiên Phủ, xã Thiên Phủ, huyện Quan Hóa</t>
  </si>
  <si>
    <t>8086768 - Đường giao thông liên xã bản Ngà, xã Nam Tiến đi bản Khương Làng xã Nam Động, huyện Quan Hoá</t>
  </si>
  <si>
    <t>8089093 - Đường tràn suối Bâu, bản Bâu, xã Nam Động, huyện Quan Hóa</t>
  </si>
  <si>
    <t>23</t>
  </si>
  <si>
    <t>8089094 - Đường tràn từ đầu cầu treo đi cuối bản Khương Làng, xã Nam Động, huyện Quan Hóa.</t>
  </si>
  <si>
    <t>24</t>
  </si>
  <si>
    <t>8090461 - Mương Nhóm Lớt từ bản Lớt Dồi đến giáp Nà Mó, xã Thiên Phủ, huyện Quan Hóa, tỉnh Thanh Hóa</t>
  </si>
  <si>
    <t>25</t>
  </si>
  <si>
    <t>8090462 - Hệ thống nước sinh hoạt tập trung bản Lớt Dồi, xã Thiên Phủ, huyện Quan Hóa, tỉnh Thanh Hóa</t>
  </si>
  <si>
    <t>26</t>
  </si>
  <si>
    <t>8090751 - Nâng cấp hệ thống mương tưới tiêu bản Háng, xã Thiên Phủ, huyện Quan Hóa, tỉnh Thanh Hóa</t>
  </si>
  <si>
    <t>27</t>
  </si>
  <si>
    <t>8091437 - Đường giao thông bản Háng, xã Thiên Phủ (từ nhà ông Ngân Văn Thiên đi nhà ông Ngân Văn Tư) huyện Quan Hóa, tỉnh Thanh Hóa</t>
  </si>
  <si>
    <t>28</t>
  </si>
  <si>
    <t>8143993 - Nâng cấp, sửa chữa tuyến đường liên xã từ QL15C (bản Chong) đi bản Lớt Dồi xã Thiên Phủ, huyện Quan Hoá (Đoạn từ Km0+00 đến Km8+600)</t>
  </si>
  <si>
    <t>29</t>
  </si>
  <si>
    <t xml:space="preserve">8170000 - Sửa chữa, cải tạo trụ sở làm việc,trung tâm phục vụ hành chính công, nhà lưu trú công vụ cho cán bộ, công chức và hạng mục phụ trợ xã Thiên Phủ, tỉnh </t>
  </si>
  <si>
    <t>30</t>
  </si>
  <si>
    <t>8170001 - Sửa chữa nhà công vụ bốn phòng và các hạng mục phụ trợ ủy ban nhân dân xã Thiên Phủ, tỉnh Thanh Hóa</t>
  </si>
  <si>
    <t>QUYẾT TOÁN THU NGÂN SÁCH XÃ NĂM 2025</t>
  </si>
  <si>
    <t>Chương trình mục tiêu quốc gia giảm nghèo bền vững giai đoạn 2021-2025 (00470)</t>
  </si>
  <si>
    <t>Hỗ trợ đầu tư phát triển hạ tầng kinh tế - xã hội các huyện nghèo, các xã đặc biệt khó khăn vùng bãi ngang, ven biển và hải đảo nguồn NSTW (10471)</t>
  </si>
  <si>
    <t xml:space="preserve">   UBND xã Thiên Phủ (1136409)</t>
  </si>
  <si>
    <t xml:space="preserve">   TRUNG TÂM CUNG ỨNG DỊCH VỤ CÔNG XÃ THIÊN PHỦ (1166128)</t>
  </si>
  <si>
    <t>1.2</t>
  </si>
  <si>
    <t>Đa dạng hóa sinh kế, phát triển mô hình giảm nghèo nguồn vốn ngân sách trung ương (10472)</t>
  </si>
  <si>
    <t>1.3</t>
  </si>
  <si>
    <t>Hỗ trợ phát triển sản xuất, cải thiện dinh dưỡng nguồn vốn ngân sách trung ương (10473)</t>
  </si>
  <si>
    <t xml:space="preserve">   Văn phòng HĐND và UBND xã Thiên Phủ (1155217)</t>
  </si>
  <si>
    <t>1.4</t>
  </si>
  <si>
    <t>Phát triển giáo dục nghề nghiệp, việc làm bền vững nguồn vốn ngân sách trung ương (10474)</t>
  </si>
  <si>
    <t>1.5</t>
  </si>
  <si>
    <t>Hỗ trợ nhà ở cho hộ nghèo, hộ cận nghèo trên địa bàn các huyện nghèo nguồn vốn ngân sách trung ương (10475)</t>
  </si>
  <si>
    <t>1.6</t>
  </si>
  <si>
    <t>Truyền thông và giảm nghèo về thông tin nguồn vốn ngân sách trung ương (10476)</t>
  </si>
  <si>
    <t>1.7</t>
  </si>
  <si>
    <t>Nâng cao năng lực và giám sát, đánh giá Chương trình nguồn vốn ngân sách trung ương (10477)</t>
  </si>
  <si>
    <t>Chương trình mục tiêu quốc gia xây dựng nông thôn mới giai đoạn 2021-2025 (00490)</t>
  </si>
  <si>
    <t>2.1</t>
  </si>
  <si>
    <t>Phát triển hạ tầng kinh tế - xã hội, cơ bản đồng bộ, hiện đại, đảm bảo kết nối nông thôn - đô thị và kết nối các vùng miền nguồn vốn ngân sách trung ương (10492)</t>
  </si>
  <si>
    <t xml:space="preserve">   Nhà văn hóa bản Nót, xã Nam Động, huyện Quan Hóa (8058101)</t>
  </si>
  <si>
    <t xml:space="preserve">   Xây mới nhà văn hóa bản Sài xã Thiên Phủ, huyện Quan Hóa, tỉnh Thanh Hóa (8059594)</t>
  </si>
  <si>
    <t>2.2</t>
  </si>
  <si>
    <t>Nâng cao chất lượng đời sống văn hóa của người dân nông thôn bảo tồn và phát huy các giá trị văn hóa truyền thống theo hướng bền vững gắn với phát triển du lịch nông thôn nguồn vốn ngân sách trung ương (10496)</t>
  </si>
  <si>
    <t>2.3</t>
  </si>
  <si>
    <t>Nâng cao chất lượng môi trường xây dựng cảnh quan nông thôn sáng - xanh - sạch - đẹp, an toàn giữ gìn và khôi phục cảnh quan truyền thống của nông thôn Việt Nam nguồn vốn ngân sách trung ương (10497)</t>
  </si>
  <si>
    <t>2.4</t>
  </si>
  <si>
    <t>Tăng cường công tác giám sát, đánh giá thực hiện Chương trình nâng cao năng lực xây dựng nông thôn mới truyền thông về xây dựng nông thôn mới thực hiện Phong trào thi đua cả nước chung sức xây dựng nô nguồn vốn ngân sách trung ương (10502)</t>
  </si>
  <si>
    <t>2.5</t>
  </si>
  <si>
    <t>Phát triển hạ tầng kinh tế - xã hội, cơ bản đồng bộ, hiện đại, đảm bảo kết nối nông thôn - đô thị và kết nối các vùng miền nguồn vốn ngân sách cấp tỉnh (20492)</t>
  </si>
  <si>
    <t>Chương trình mục tiêu quốc gia phát triển kinh tế - xã hội vùng đồng bào dân tộc thiểu số và miền núi giai đoạn 2021-2030, giai đoạn I: từ năm 2021 đến năm 2025 (00510)</t>
  </si>
  <si>
    <t>3.1</t>
  </si>
  <si>
    <t>Phát triển sản xuất nông, lâm nghiệp bền vững, phát huy tiềm năng, thế mạnh của các vùng miền để sản xuất hàng hóa theo chuỗi giá trị nguồn NSTW (10513)</t>
  </si>
  <si>
    <t xml:space="preserve">   Ban quản lý dự án hỗ trợ bảo vệ rừng xã Thiên Phủ (1165806)</t>
  </si>
  <si>
    <t>3.2</t>
  </si>
  <si>
    <t>Đầu tư cơ sở hạ tầng thiết yếu, phục vụ sản xuất, đời sống trong vùng đồng bào dân tộc thiểu số và miền núi và các đơn vị sự nghiệp công lập của lĩnh vực dân tộc nguồn vốn NSTW (10514)</t>
  </si>
  <si>
    <t xml:space="preserve">   Xã Thiên Phú (1063981)</t>
  </si>
  <si>
    <t xml:space="preserve">   Xã Nam Động (1063982)</t>
  </si>
  <si>
    <t xml:space="preserve">   Đường giao thông từ bản Dồi, xã Thiên Phủ đi bản Bâu, xã Nam Động, huyện Quan Hóa, tỉnh Thanh Hóa (8047590)</t>
  </si>
  <si>
    <t xml:space="preserve">   Các công trình phụ trợ Nhà văn hoá bản Nót, xã Nam Động, huyện Quan Hóa (8059588)</t>
  </si>
  <si>
    <t xml:space="preserve">   Tường rào và các hạng mục phụ trợ Nhà văn hoá bản Khương Làng, xã Nam Động (giai đoạn 2), huyện Quan Hóa (8059589)</t>
  </si>
  <si>
    <t xml:space="preserve">   Tường rào và các hạng mục phụ trợ Nhà văn hoá bản Bâu, xã Nam Động (giai đoạn 2), huyện Quan Hóa. (8059590)</t>
  </si>
  <si>
    <t xml:space="preserve">   Xây mới chợ Thiên Phủ, xã Thiên Phủ, huyện Quan Hóa (8061110)</t>
  </si>
  <si>
    <t xml:space="preserve">   Đường tràn suối Bâu, bản Bâu, xã Nam Động, huyện Quan Hóa (8089093)</t>
  </si>
  <si>
    <t xml:space="preserve">   Đường tràn từ đầu cầu treo đi cuối bản Khương Làng, xã Nam Động, huyện Quan Hóa. (8089094)</t>
  </si>
  <si>
    <t xml:space="preserve">   Mương Nhóm Lớt từ bản Lớt Dồi đến giáp Nà Mó, xã Thiên Phủ, huyện Quan Hóa, tỉnh Thanh Hóa (8090461)</t>
  </si>
  <si>
    <t xml:space="preserve">   Hệ thống nước sinh hoạt tập trung bản Lớt Dồi, xã Thiên Phủ, huyện Quan Hóa, tỉnh Thanh Hóa (8090462)</t>
  </si>
  <si>
    <t xml:space="preserve">   Nâng cấp hệ thống mương tưới tiêu bản Háng, xã Thiên Phủ, huyện Quan Hóa, tỉnh Thanh Hóa (8090751)</t>
  </si>
  <si>
    <t xml:space="preserve">   Đường giao thông bản Háng, xã Thiên Phủ (từ nhà ông Ngân Văn Thiên đi nhà ông Ngân Văn Tư) huyện Quan Hóa, tỉnh Thanh Hóa (8091437)</t>
  </si>
  <si>
    <t>3.3</t>
  </si>
  <si>
    <t>Phát triển giáo dục đào tạo nâng cao chất lượng nguồn nhân lực nguồn vốn NSTW (10515)</t>
  </si>
  <si>
    <t xml:space="preserve">   Trường THCS dân tộc bán trú Nam Động, huyện Quan Hóa, tỉnh Thanh Hoá (8049029)</t>
  </si>
  <si>
    <t>3.4</t>
  </si>
  <si>
    <t>Bảo tồn, phát huy giá trị văn hóa truyền thống tốt đẹp của các dân tộc thiểu số gắn với phát triển du lịch nguồn vốn NSTW (10516)</t>
  </si>
  <si>
    <t>3.5</t>
  </si>
  <si>
    <t>Chăm sóc sức khỏe Nhân dân, nâng cao thể trạng, tầm vóc người dân tộc thiểu số; phòng chống suy dinh dưỡng trẻ em nguồn vốn NSTW (10517)</t>
  </si>
  <si>
    <t>3.6</t>
  </si>
  <si>
    <t>Thực hiện bình đẳng giới và giải quyết những vấn đề cấp thiết đối với phụ nữ và trẻ em nguồn vốn NSTW (10518)</t>
  </si>
  <si>
    <t xml:space="preserve">   Uỷ ban Mặt trận Tố Quốc xã Thiên Phủ (1156924)</t>
  </si>
  <si>
    <t>3.7</t>
  </si>
  <si>
    <t>Đầu tư phát triển nhóm dân tộc thiểu số rất ít người và nhóm dân tộc còn nhiều khó khăn nguồn vốn NSTW (10519)</t>
  </si>
  <si>
    <t>3.8</t>
  </si>
  <si>
    <t>Truyền thông, tuyên truyền, vận động trong vùng đồng bào dân tộc thiểu số và miền núi. Kiểm tra, giám sát đánh giá việc tổ chức thực hiện chương trình nguồn vốn NSTW (10521)</t>
  </si>
  <si>
    <t>Mẫu biểu số 61/NĐ31</t>
  </si>
  <si>
    <t>BÁO CÁO QUYẾT TOÁN CHI CTMT-QG NHÀ NƯỚC THEO MLNS NĂM  2025</t>
  </si>
  <si>
    <t>Chỉ tiêu</t>
  </si>
  <si>
    <t>Kinh phí
năm trước
chuyển sang</t>
  </si>
  <si>
    <t>Dự toán
năm2025</t>
  </si>
  <si>
    <t>Quyết toán
năm 2025</t>
  </si>
  <si>
    <t>KP giảm,
nộp trả</t>
  </si>
  <si>
    <t>Kinh phí chưa
sử dụng chuyển
sang năm sau</t>
  </si>
  <si>
    <t>Ghi chú</t>
  </si>
  <si>
    <t>Vốn đầu tư</t>
  </si>
  <si>
    <t>Vốn
sự nghiệp</t>
  </si>
  <si>
    <t>Vốn sự nghiệp</t>
  </si>
  <si>
    <t>Tổng vốn
đầu tư</t>
  </si>
  <si>
    <t>Bổ sung
trong năm</t>
  </si>
  <si>
    <t>Tổng vốn
sự nghiệp</t>
  </si>
  <si>
    <t>QUYẾT TOÁN CHI NGÂN SÁCH ĐỊA PHƯƠNG, CHI NGÂN SÁCH CẤP TỈNH VÀ CHI NGÂN SÁCH XÃ THEO CƠ CẤU CHI NĂM 2025</t>
  </si>
  <si>
    <t>( Kèm theo Quyết định số:  362 /QĐ-UBND ngày 29/4/2026 của UBND xã Thiên Phủ)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</si>
</sst>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 _₫_-;\-* #,##0.0\ _₫_-;_-* &quot;-&quot;??\ _₫_-;_-@_-"/>
    <numFmt numFmtId="166" formatCode="_-* #,##0\ _₫_-;\-* #,##0\ _₫_-;_-* &quot;-&quot;??\ _₫_-;_-@_-"/>
    <numFmt numFmtId="167" formatCode="_-* #,##0.000000\ _₫_-;\-* #,##0.000000\ _₫_-;_-* &quot;-&quot;??\ _₫_-;_-@_-"/>
    <numFmt numFmtId="168" formatCode="_(* #,##0_);_(* \(#,##0\);_(* &quot;-&quot;??_);_(@_)"/>
    <numFmt numFmtId="169" formatCode="#,###"/>
  </numFmts>
  <fonts count="38">
    <font>
      <sz val="11"/>
      <color theme="1"/>
      <name val="Calibri"/>
      <family val="2"/>
      <charset val="163"/>
      <scheme val="minor"/>
    </font>
    <font>
      <b/>
      <sz val="12"/>
      <color rgb="FF000000"/>
      <name val="Times New Roman"/>
      <family val="1"/>
    </font>
    <font>
      <i/>
      <sz val="12"/>
      <color rgb="FF000000"/>
      <name val="Times New Roman"/>
      <family val="1"/>
    </font>
    <font>
      <sz val="12"/>
      <color rgb="FF000000"/>
      <name val="Times New Roman"/>
      <family val="1"/>
    </font>
    <font>
      <b/>
      <i/>
      <sz val="12"/>
      <color rgb="FF000000"/>
      <name val="Times New Roman"/>
      <family val="1"/>
    </font>
    <font>
      <sz val="10"/>
      <color rgb="FF000000"/>
      <name val="Times New Roman"/>
      <family val="1"/>
    </font>
    <font>
      <sz val="10"/>
      <color theme="1"/>
      <name val="Calibri"/>
      <family val="2"/>
      <charset val="163"/>
      <scheme val="minor"/>
    </font>
    <font>
      <b/>
      <sz val="12"/>
      <name val="Times New Roman"/>
      <family val="1"/>
    </font>
    <font>
      <i/>
      <sz val="12"/>
      <name val="Times New Roman"/>
      <family val="1"/>
    </font>
    <font>
      <sz val="12"/>
      <name val="Times New Roman"/>
      <family val="1"/>
    </font>
    <font>
      <b/>
      <i/>
      <sz val="12"/>
      <name val="Times New Roman"/>
      <family val="1"/>
    </font>
    <font>
      <u/>
      <sz val="11"/>
      <color theme="10"/>
      <name val="Calibri"/>
      <family val="2"/>
      <charset val="163"/>
      <scheme val="minor"/>
    </font>
    <font>
      <u/>
      <sz val="12"/>
      <color theme="10"/>
      <name val="Times New Roman"/>
      <family val="1"/>
    </font>
    <font>
      <sz val="12"/>
      <color theme="1"/>
      <name val="Times New Roman"/>
      <family val="1"/>
    </font>
    <font>
      <sz val="11"/>
      <color rgb="FFFF0000"/>
      <name val="Calibri"/>
      <family val="2"/>
      <charset val="163"/>
      <scheme val="minor"/>
    </font>
    <font>
      <b/>
      <sz val="12"/>
      <color rgb="FFFF0000"/>
      <name val="Times New Roman"/>
      <family val="1"/>
    </font>
    <font>
      <i/>
      <sz val="12"/>
      <color rgb="FFFF0000"/>
      <name val="Times New Roman"/>
      <family val="1"/>
    </font>
    <font>
      <sz val="12"/>
      <color rgb="FFFF0000"/>
      <name val="Times New Roman"/>
      <family val="1"/>
    </font>
    <font>
      <b/>
      <i/>
      <sz val="12"/>
      <color rgb="FFFF0000"/>
      <name val="Times New Roman"/>
      <family val="1"/>
    </font>
    <font>
      <sz val="12"/>
      <color rgb="FF000000"/>
      <name val="Times New Roman"/>
      <family val="1"/>
      <charset val="163"/>
    </font>
    <font>
      <sz val="12"/>
      <name val="Times New Roman"/>
      <family val="1"/>
      <charset val="163"/>
    </font>
    <font>
      <sz val="11"/>
      <color theme="1"/>
      <name val="Calibri"/>
      <family val="2"/>
      <charset val="163"/>
      <scheme val="minor"/>
    </font>
    <font>
      <sz val="11"/>
      <name val="Calibri"/>
      <family val="2"/>
      <charset val="163"/>
      <scheme val="minor"/>
    </font>
    <font>
      <b/>
      <sz val="11"/>
      <color theme="1"/>
      <name val="Calibri"/>
      <family val="2"/>
      <charset val="163"/>
      <scheme val="minor"/>
    </font>
    <font>
      <sz val="12"/>
      <name val=".VnTime"/>
      <family val="2"/>
    </font>
    <font>
      <b/>
      <i/>
      <sz val="11"/>
      <color theme="1"/>
      <name val="Calibri"/>
      <family val="2"/>
      <charset val="163"/>
      <scheme val="minor"/>
    </font>
    <font>
      <b/>
      <sz val="10"/>
      <color theme="1"/>
      <name val="Arial"/>
      <family val="2"/>
    </font>
    <font>
      <b/>
      <sz val="10"/>
      <color theme="1"/>
      <name val="Times New Roman"/>
      <family val="1"/>
    </font>
    <font>
      <sz val="11"/>
      <color theme="1"/>
      <name val="Times New Roman"/>
      <family val="1"/>
    </font>
    <font>
      <b/>
      <sz val="14"/>
      <color theme="1"/>
      <name val="Times New Roman"/>
      <family val="1"/>
    </font>
    <font>
      <sz val="10"/>
      <color theme="1"/>
      <name val="Times New Roman"/>
      <family val="1"/>
    </font>
    <font>
      <b/>
      <sz val="9"/>
      <color theme="1"/>
      <name val="Times New Roman"/>
      <family val="1"/>
    </font>
    <font>
      <sz val="9"/>
      <color theme="1"/>
      <name val="Times New Roman"/>
      <family val="1"/>
    </font>
    <font>
      <i/>
      <sz val="9"/>
      <color theme="1"/>
      <name val="Times New Roman"/>
      <family val="1"/>
    </font>
    <font>
      <i/>
      <sz val="10"/>
      <color theme="1"/>
      <name val="Times New Roman"/>
      <family val="1"/>
    </font>
    <font>
      <i/>
      <sz val="11"/>
      <color rgb="FFFF0000"/>
      <name val="Calibri"/>
      <family val="2"/>
      <charset val="163"/>
      <scheme val="minor"/>
    </font>
    <font>
      <i/>
      <sz val="11"/>
      <color theme="1"/>
      <name val="Times New Roman"/>
      <family val="1"/>
    </font>
    <font>
      <i/>
      <sz val="11"/>
      <color theme="1"/>
      <name val="Calibri"/>
      <family val="2"/>
      <charset val="163"/>
      <scheme val="minor"/>
    </font>
  </fonts>
  <fills count="3">
    <fill>
      <patternFill patternType="none"/>
    </fill>
    <fill>
      <patternFill patternType="gray125"/>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xf numFmtId="0" fontId="11" fillId="0" borderId="0" applyNumberForma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4" fillId="0" borderId="0"/>
  </cellStyleXfs>
  <cellXfs count="147">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4" fillId="0" borderId="0" xfId="0" applyFont="1" applyAlignment="1">
      <alignment horizontal="left"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xf numFmtId="0" fontId="0" fillId="0" borderId="0" xfId="0" applyAlignment="1">
      <alignment horizontal="left"/>
    </xf>
    <xf numFmtId="0" fontId="8" fillId="0" borderId="0" xfId="0" applyFont="1" applyAlignment="1">
      <alignment horizontal="right" vertical="center"/>
    </xf>
    <xf numFmtId="0" fontId="9" fillId="0" borderId="1" xfId="0"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right" vertical="center"/>
    </xf>
    <xf numFmtId="0" fontId="1" fillId="2" borderId="1" xfId="0" applyFont="1" applyFill="1" applyBorder="1" applyAlignment="1">
      <alignment vertical="center" wrapText="1"/>
    </xf>
    <xf numFmtId="0" fontId="0" fillId="0" borderId="0" xfId="0" applyAlignment="1">
      <alignment vertical="center"/>
    </xf>
    <xf numFmtId="0" fontId="12" fillId="0" borderId="1" xfId="1" applyFont="1" applyBorder="1" applyAlignment="1">
      <alignment vertical="center" wrapText="1"/>
    </xf>
    <xf numFmtId="0" fontId="13" fillId="0" borderId="0" xfId="0" applyFont="1" applyAlignment="1">
      <alignment vertical="center"/>
    </xf>
    <xf numFmtId="0" fontId="0" fillId="0" borderId="0" xfId="0" applyAlignment="1">
      <alignment vertical="center" wrapText="1"/>
    </xf>
    <xf numFmtId="0" fontId="15" fillId="0" borderId="1" xfId="0" applyFont="1" applyBorder="1" applyAlignment="1">
      <alignment vertical="center" wrapText="1"/>
    </xf>
    <xf numFmtId="0" fontId="17" fillId="0" borderId="1" xfId="0" applyFont="1" applyBorder="1" applyAlignment="1">
      <alignment vertical="center" wrapText="1"/>
    </xf>
    <xf numFmtId="0" fontId="16" fillId="0" borderId="1" xfId="0" applyFont="1" applyBorder="1" applyAlignment="1">
      <alignment vertical="center" wrapText="1"/>
    </xf>
    <xf numFmtId="0" fontId="14" fillId="0" borderId="0" xfId="0" applyFont="1"/>
    <xf numFmtId="0" fontId="16" fillId="0" borderId="0" xfId="0" applyFont="1" applyAlignment="1">
      <alignment horizontal="left" vertical="center"/>
    </xf>
    <xf numFmtId="0" fontId="15" fillId="0" borderId="1" xfId="0" applyFont="1" applyBorder="1" applyAlignment="1">
      <alignment horizontal="center" vertical="center" wrapText="1"/>
    </xf>
    <xf numFmtId="0" fontId="18" fillId="0" borderId="0" xfId="0" applyFont="1" applyAlignment="1">
      <alignment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0" xfId="0" applyFont="1"/>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66" fontId="3" fillId="0" borderId="1" xfId="2"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9" fontId="3" fillId="0" borderId="1" xfId="3" applyFont="1" applyBorder="1" applyAlignment="1">
      <alignment horizontal="center" vertical="center" wrapText="1"/>
    </xf>
    <xf numFmtId="167" fontId="0" fillId="0" borderId="0" xfId="0" applyNumberFormat="1"/>
    <xf numFmtId="165" fontId="0" fillId="0" borderId="0" xfId="2" applyNumberFormat="1" applyFont="1"/>
    <xf numFmtId="0" fontId="1"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3" fontId="3" fillId="0" borderId="1" xfId="2"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0" fillId="0" borderId="0" xfId="0" applyFill="1"/>
    <xf numFmtId="166" fontId="3" fillId="0" borderId="1" xfId="2" applyNumberFormat="1" applyFont="1" applyBorder="1" applyAlignment="1">
      <alignment vertical="center" wrapText="1"/>
    </xf>
    <xf numFmtId="166" fontId="0" fillId="0" borderId="0" xfId="0" applyNumberFormat="1"/>
    <xf numFmtId="166" fontId="1" fillId="0" borderId="1" xfId="0" applyNumberFormat="1" applyFont="1" applyBorder="1" applyAlignment="1">
      <alignment horizontal="center" vertical="center" wrapText="1"/>
    </xf>
    <xf numFmtId="9" fontId="3" fillId="0" borderId="1" xfId="3" applyFont="1" applyBorder="1" applyAlignment="1">
      <alignment vertical="center" wrapText="1"/>
    </xf>
    <xf numFmtId="9" fontId="0" fillId="0" borderId="0" xfId="3" applyFont="1"/>
    <xf numFmtId="0" fontId="7" fillId="0" borderId="1" xfId="0" applyFont="1" applyBorder="1" applyAlignment="1">
      <alignment horizontal="center" vertical="center" wrapText="1"/>
    </xf>
    <xf numFmtId="0" fontId="22" fillId="0" borderId="0" xfId="0" applyFont="1"/>
    <xf numFmtId="0" fontId="7" fillId="0" borderId="1" xfId="0" applyFont="1" applyBorder="1" applyAlignment="1">
      <alignment vertical="center" wrapText="1"/>
    </xf>
    <xf numFmtId="3" fontId="9" fillId="0" borderId="1" xfId="0" applyNumberFormat="1" applyFont="1" applyBorder="1" applyAlignment="1">
      <alignment horizontal="center" vertical="center" wrapText="1"/>
    </xf>
    <xf numFmtId="9" fontId="9" fillId="0" borderId="1" xfId="3" applyFont="1" applyBorder="1" applyAlignment="1">
      <alignment horizontal="center" vertical="center" wrapText="1"/>
    </xf>
    <xf numFmtId="0" fontId="9" fillId="0" borderId="1" xfId="0" applyFont="1" applyBorder="1" applyAlignment="1">
      <alignment vertical="center" wrapText="1"/>
    </xf>
    <xf numFmtId="3" fontId="9" fillId="0" borderId="1" xfId="2"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3" fontId="9" fillId="0" borderId="1" xfId="2"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9" fontId="9" fillId="0" borderId="1" xfId="3" applyFont="1" applyFill="1" applyBorder="1" applyAlignment="1">
      <alignment horizontal="center" vertical="center" wrapText="1"/>
    </xf>
    <xf numFmtId="10" fontId="1" fillId="0" borderId="1" xfId="3"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66" fontId="1" fillId="0" borderId="1" xfId="2" applyNumberFormat="1" applyFont="1" applyBorder="1" applyAlignment="1">
      <alignment vertical="center" wrapText="1"/>
    </xf>
    <xf numFmtId="0" fontId="23" fillId="0" borderId="0" xfId="0" applyFont="1"/>
    <xf numFmtId="0" fontId="4" fillId="0" borderId="1" xfId="0" applyFont="1" applyBorder="1" applyAlignment="1">
      <alignment horizontal="center" vertical="center" wrapText="1"/>
    </xf>
    <xf numFmtId="0" fontId="4" fillId="0" borderId="1" xfId="0" applyFont="1" applyBorder="1" applyAlignment="1">
      <alignment vertical="center" wrapText="1"/>
    </xf>
    <xf numFmtId="166" fontId="4" fillId="0" borderId="1" xfId="2" applyNumberFormat="1" applyFont="1" applyBorder="1" applyAlignment="1">
      <alignment vertical="center" wrapText="1"/>
    </xf>
    <xf numFmtId="0" fontId="25" fillId="0" borderId="0" xfId="0" applyFont="1"/>
    <xf numFmtId="9" fontId="1" fillId="0" borderId="1" xfId="3" applyFont="1" applyBorder="1" applyAlignment="1">
      <alignment vertical="center" wrapText="1"/>
    </xf>
    <xf numFmtId="9" fontId="4" fillId="0" borderId="1" xfId="3" applyFont="1" applyBorder="1" applyAlignment="1">
      <alignment vertical="center" wrapText="1"/>
    </xf>
    <xf numFmtId="0" fontId="1" fillId="0" borderId="1" xfId="0" applyFont="1" applyBorder="1" applyAlignment="1">
      <alignment horizontal="center" vertical="center" wrapText="1"/>
    </xf>
    <xf numFmtId="0" fontId="9" fillId="0" borderId="1" xfId="4" applyFont="1" applyFill="1" applyBorder="1" applyAlignment="1">
      <alignment vertical="center" wrapText="1"/>
    </xf>
    <xf numFmtId="166" fontId="9" fillId="0" borderId="1" xfId="2" applyNumberFormat="1" applyFont="1" applyFill="1" applyBorder="1" applyAlignment="1">
      <alignment vertical="center"/>
    </xf>
    <xf numFmtId="166" fontId="9" fillId="0" borderId="1" xfId="2" applyNumberFormat="1" applyFont="1" applyFill="1" applyBorder="1" applyAlignment="1">
      <alignment horizontal="right" vertical="center"/>
    </xf>
    <xf numFmtId="168" fontId="9" fillId="0" borderId="1" xfId="2" applyNumberFormat="1" applyFont="1" applyFill="1" applyBorder="1" applyAlignment="1">
      <alignment horizontal="left" vertical="center" wrapText="1"/>
    </xf>
    <xf numFmtId="166" fontId="1" fillId="0" borderId="1" xfId="0" applyNumberFormat="1" applyFont="1" applyBorder="1" applyAlignment="1">
      <alignment vertical="center" wrapText="1"/>
    </xf>
    <xf numFmtId="164" fontId="23" fillId="0" borderId="0" xfId="2" applyFont="1"/>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64" fontId="0" fillId="0" borderId="0" xfId="0" applyNumberFormat="1"/>
    <xf numFmtId="4" fontId="3" fillId="0" borderId="1" xfId="2" applyNumberFormat="1" applyFont="1" applyBorder="1" applyAlignment="1">
      <alignment horizontal="center" vertical="center" wrapText="1"/>
    </xf>
    <xf numFmtId="9" fontId="1" fillId="0" borderId="1" xfId="3" applyFont="1" applyBorder="1" applyAlignment="1">
      <alignment horizontal="center" vertical="center" wrapText="1"/>
    </xf>
    <xf numFmtId="9" fontId="4" fillId="0" borderId="1" xfId="3" applyFont="1" applyBorder="1" applyAlignment="1">
      <alignment horizontal="center" vertical="center" wrapText="1"/>
    </xf>
    <xf numFmtId="3" fontId="1"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1" fillId="0" borderId="1" xfId="2" applyNumberFormat="1" applyFont="1" applyBorder="1" applyAlignment="1">
      <alignment horizontal="center" vertical="center" wrapText="1"/>
    </xf>
    <xf numFmtId="0" fontId="26" fillId="0" borderId="0" xfId="0" applyFont="1" applyAlignment="1">
      <alignment horizontal="right" vertical="center"/>
    </xf>
    <xf numFmtId="0" fontId="28" fillId="0" borderId="0" xfId="0" applyFont="1"/>
    <xf numFmtId="0" fontId="27" fillId="0" borderId="0" xfId="0" applyFont="1" applyAlignment="1">
      <alignment horizontal="right" vertical="center"/>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169" fontId="31" fillId="0" borderId="1" xfId="0" applyNumberFormat="1" applyFont="1" applyBorder="1" applyAlignment="1">
      <alignment horizontal="right" vertical="center" wrapText="1"/>
    </xf>
    <xf numFmtId="0" fontId="30" fillId="0" borderId="1" xfId="0" applyFont="1" applyBorder="1" applyAlignment="1">
      <alignment horizontal="center" vertical="center" wrapText="1"/>
    </xf>
    <xf numFmtId="0" fontId="31" fillId="0" borderId="1" xfId="0" applyFont="1" applyBorder="1" applyAlignment="1">
      <alignment horizontal="right" vertical="center" wrapText="1"/>
    </xf>
    <xf numFmtId="0" fontId="32" fillId="0" borderId="1" xfId="0" applyFont="1" applyBorder="1" applyAlignment="1">
      <alignment horizontal="center" vertical="center" wrapText="1"/>
    </xf>
    <xf numFmtId="0" fontId="32" fillId="0" borderId="1" xfId="0" applyFont="1" applyBorder="1" applyAlignment="1">
      <alignment horizontal="left" vertical="center" wrapText="1"/>
    </xf>
    <xf numFmtId="169" fontId="32" fillId="0" borderId="1" xfId="0" applyNumberFormat="1" applyFont="1" applyBorder="1" applyAlignment="1">
      <alignment horizontal="right" vertical="center" wrapText="1"/>
    </xf>
    <xf numFmtId="0" fontId="32" fillId="0" borderId="1" xfId="0" applyFont="1" applyBorder="1" applyAlignment="1">
      <alignment horizontal="right" vertical="center" wrapText="1"/>
    </xf>
    <xf numFmtId="0" fontId="33" fillId="0" borderId="1" xfId="0" applyFont="1" applyBorder="1" applyAlignment="1">
      <alignment horizontal="left" vertical="center" wrapText="1"/>
    </xf>
    <xf numFmtId="0" fontId="32" fillId="0" borderId="1" xfId="0" applyFont="1" applyBorder="1" applyAlignment="1">
      <alignment horizontal="center" vertical="center"/>
    </xf>
    <xf numFmtId="169" fontId="27" fillId="0" borderId="1" xfId="0" applyNumberFormat="1" applyFont="1" applyBorder="1" applyAlignment="1">
      <alignment horizontal="right" vertical="center" wrapText="1"/>
    </xf>
    <xf numFmtId="169" fontId="30"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27" fillId="0" borderId="0" xfId="0" applyFont="1" applyAlignment="1">
      <alignment horizontal="left" vertical="center"/>
    </xf>
    <xf numFmtId="0" fontId="28" fillId="0" borderId="0" xfId="0" applyFont="1"/>
    <xf numFmtId="2" fontId="3"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9" fontId="34" fillId="0" borderId="1" xfId="0" applyNumberFormat="1" applyFont="1" applyBorder="1" applyAlignment="1">
      <alignment horizontal="right" vertical="center" wrapText="1"/>
    </xf>
    <xf numFmtId="169" fontId="33" fillId="0" borderId="1" xfId="0" applyNumberFormat="1" applyFont="1" applyBorder="1" applyAlignment="1">
      <alignment horizontal="right" vertical="center" wrapText="1"/>
    </xf>
    <xf numFmtId="0" fontId="33" fillId="0" borderId="1" xfId="0" applyFont="1" applyBorder="1" applyAlignment="1">
      <alignment horizontal="center" vertical="center" wrapText="1"/>
    </xf>
    <xf numFmtId="0" fontId="33" fillId="0" borderId="1" xfId="0" applyFont="1" applyBorder="1" applyAlignment="1">
      <alignment horizontal="right" vertical="center" wrapText="1"/>
    </xf>
    <xf numFmtId="0" fontId="37" fillId="0" borderId="0" xfId="0" applyFont="1"/>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0" borderId="2" xfId="0" applyFont="1" applyBorder="1" applyAlignment="1">
      <alignment horizontal="left" vertical="center" wrapText="1"/>
    </xf>
    <xf numFmtId="0" fontId="1"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35" fillId="0" borderId="0" xfId="0" applyFont="1" applyAlignment="1">
      <alignment horizontal="center" vertical="center" wrapText="1"/>
    </xf>
    <xf numFmtId="0" fontId="18" fillId="0" borderId="2" xfId="0" applyFont="1" applyBorder="1" applyAlignment="1">
      <alignment horizontal="left" vertical="center" wrapText="1"/>
    </xf>
    <xf numFmtId="0" fontId="27" fillId="0" borderId="0" xfId="0" applyFont="1" applyAlignment="1">
      <alignment horizontal="left" vertical="center"/>
    </xf>
    <xf numFmtId="0" fontId="28" fillId="0" borderId="0" xfId="0" applyFont="1"/>
    <xf numFmtId="0" fontId="29" fillId="0" borderId="0" xfId="0" applyFont="1" applyAlignment="1">
      <alignment horizontal="center" vertical="center"/>
    </xf>
    <xf numFmtId="0" fontId="30" fillId="0" borderId="0" xfId="0" applyFont="1" applyAlignment="1">
      <alignment horizontal="center" vertical="center"/>
    </xf>
    <xf numFmtId="0" fontId="31" fillId="0" borderId="1" xfId="0" applyFont="1" applyBorder="1" applyAlignment="1">
      <alignment horizontal="center" vertical="center"/>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4" fillId="0" borderId="0" xfId="0" applyFont="1" applyAlignment="1">
      <alignment horizontal="center" vertical="center"/>
    </xf>
    <xf numFmtId="0" fontId="36" fillId="0" borderId="0" xfId="0" applyFont="1"/>
    <xf numFmtId="0" fontId="26" fillId="0" borderId="0" xfId="0" applyFont="1" applyAlignment="1">
      <alignment horizontal="left" vertical="center"/>
    </xf>
    <xf numFmtId="0" fontId="0" fillId="0" borderId="0" xfId="0"/>
    <xf numFmtId="0" fontId="28" fillId="0" borderId="1" xfId="0" applyFont="1" applyBorder="1" applyAlignment="1">
      <alignment horizontal="center" vertical="center" wrapText="1"/>
    </xf>
  </cellXfs>
  <cellStyles count="5">
    <cellStyle name="Comma" xfId="2" builtinId="3"/>
    <cellStyle name="Hyperlink" xfId="1" builtinId="8"/>
    <cellStyle name="Normal" xfId="0" builtinId="0"/>
    <cellStyle name="Normal 2" xfId="4"/>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B20" sqref="B20"/>
    </sheetView>
  </sheetViews>
  <sheetFormatPr defaultColWidth="9.140625" defaultRowHeight="15.75"/>
  <cols>
    <col min="1" max="1" width="22.140625" style="19" customWidth="1"/>
    <col min="2" max="2" width="64.7109375" style="17" customWidth="1"/>
    <col min="3" max="3" width="47.7109375" style="17" hidden="1" customWidth="1"/>
    <col min="4" max="16384" width="9.140625" style="17"/>
  </cols>
  <sheetData>
    <row r="1" spans="1:3">
      <c r="A1" s="118" t="s">
        <v>265</v>
      </c>
      <c r="B1" s="118"/>
      <c r="C1" s="118"/>
    </row>
    <row r="2" spans="1:3" ht="38.25" customHeight="1">
      <c r="A2" s="117" t="s">
        <v>266</v>
      </c>
      <c r="B2" s="117"/>
      <c r="C2" s="117"/>
    </row>
    <row r="3" spans="1:3" s="20" customFormat="1">
      <c r="A3" s="5" t="s">
        <v>267</v>
      </c>
      <c r="B3" s="5" t="s">
        <v>1</v>
      </c>
      <c r="C3" s="5" t="s">
        <v>268</v>
      </c>
    </row>
    <row r="4" spans="1:3">
      <c r="A4" s="16" t="s">
        <v>257</v>
      </c>
      <c r="B4" s="16" t="s">
        <v>258</v>
      </c>
      <c r="C4" s="16"/>
    </row>
    <row r="5" spans="1:3" ht="31.5">
      <c r="A5" s="18" t="s">
        <v>176</v>
      </c>
      <c r="B5" s="7" t="s">
        <v>259</v>
      </c>
      <c r="C5" s="7" t="s">
        <v>272</v>
      </c>
    </row>
    <row r="6" spans="1:3" ht="31.5">
      <c r="A6" s="18" t="s">
        <v>177</v>
      </c>
      <c r="B6" s="7" t="s">
        <v>290</v>
      </c>
      <c r="C6" s="7" t="s">
        <v>272</v>
      </c>
    </row>
    <row r="7" spans="1:3" ht="31.5">
      <c r="A7" s="18" t="s">
        <v>178</v>
      </c>
      <c r="B7" s="7" t="s">
        <v>260</v>
      </c>
      <c r="C7" s="7" t="s">
        <v>273</v>
      </c>
    </row>
    <row r="8" spans="1:3" ht="47.25">
      <c r="A8" s="18" t="s">
        <v>179</v>
      </c>
      <c r="B8" s="7" t="s">
        <v>261</v>
      </c>
      <c r="C8" s="7" t="s">
        <v>274</v>
      </c>
    </row>
    <row r="9" spans="1:3" ht="47.25">
      <c r="A9" s="18" t="s">
        <v>180</v>
      </c>
      <c r="B9" s="7" t="s">
        <v>291</v>
      </c>
      <c r="C9" s="7" t="s">
        <v>274</v>
      </c>
    </row>
    <row r="10" spans="1:3" ht="47.25">
      <c r="A10" s="18" t="s">
        <v>181</v>
      </c>
      <c r="B10" s="7" t="s">
        <v>292</v>
      </c>
      <c r="C10" s="7" t="s">
        <v>274</v>
      </c>
    </row>
    <row r="11" spans="1:3" ht="31.5">
      <c r="A11" s="18" t="s">
        <v>182</v>
      </c>
      <c r="B11" s="7" t="s">
        <v>293</v>
      </c>
      <c r="C11" s="7" t="s">
        <v>271</v>
      </c>
    </row>
    <row r="12" spans="1:3" ht="47.25">
      <c r="A12" s="18" t="s">
        <v>219</v>
      </c>
      <c r="B12" s="7" t="s">
        <v>294</v>
      </c>
      <c r="C12" s="7" t="s">
        <v>275</v>
      </c>
    </row>
    <row r="13" spans="1:3" ht="31.5">
      <c r="A13" s="18" t="s">
        <v>220</v>
      </c>
      <c r="B13" s="7" t="s">
        <v>295</v>
      </c>
      <c r="C13" s="7" t="s">
        <v>271</v>
      </c>
    </row>
    <row r="14" spans="1:3" ht="31.5">
      <c r="A14" s="18" t="s">
        <v>221</v>
      </c>
      <c r="B14" s="7" t="s">
        <v>296</v>
      </c>
      <c r="C14" s="7" t="s">
        <v>271</v>
      </c>
    </row>
    <row r="15" spans="1:3" ht="47.25">
      <c r="A15" s="18" t="s">
        <v>223</v>
      </c>
      <c r="B15" s="7" t="s">
        <v>297</v>
      </c>
      <c r="C15" s="7" t="s">
        <v>274</v>
      </c>
    </row>
    <row r="16" spans="1:3" ht="47.25">
      <c r="A16" s="18" t="s">
        <v>225</v>
      </c>
      <c r="B16" s="7" t="s">
        <v>298</v>
      </c>
      <c r="C16" s="7" t="s">
        <v>274</v>
      </c>
    </row>
    <row r="17" spans="1:3" ht="31.5">
      <c r="A17" s="18" t="s">
        <v>240</v>
      </c>
      <c r="B17" s="7" t="s">
        <v>299</v>
      </c>
      <c r="C17" s="7" t="s">
        <v>272</v>
      </c>
    </row>
    <row r="18" spans="1:3" ht="47.25">
      <c r="A18" s="18" t="s">
        <v>244</v>
      </c>
      <c r="B18" s="7" t="s">
        <v>262</v>
      </c>
      <c r="C18" s="7" t="s">
        <v>274</v>
      </c>
    </row>
    <row r="19" spans="1:3" ht="63">
      <c r="A19" s="18" t="s">
        <v>245</v>
      </c>
      <c r="B19" s="7" t="s">
        <v>263</v>
      </c>
      <c r="C19" s="7" t="s">
        <v>270</v>
      </c>
    </row>
    <row r="20" spans="1:3" ht="31.5">
      <c r="A20" s="18" t="s">
        <v>254</v>
      </c>
      <c r="B20" s="7" t="s">
        <v>264</v>
      </c>
      <c r="C20" s="7" t="s">
        <v>269</v>
      </c>
    </row>
  </sheetData>
  <mergeCells count="2">
    <mergeCell ref="A2:C2"/>
    <mergeCell ref="A1:C1"/>
  </mergeCells>
  <hyperlinks>
    <hyperlink ref="A5" location="'48'!A1" display="Biểu mẫu số 48"/>
    <hyperlink ref="A6" location="'49'!A1" display="Biểu mẫu số 49"/>
    <hyperlink ref="A7" location="'50'!A1" display="Biểu mẫu số 50"/>
    <hyperlink ref="A8" location="'51'!A1" display="Biểu mẫu số 51"/>
    <hyperlink ref="A9" location="'52'!A1" display="Biểu mẫu số 52"/>
    <hyperlink ref="A10" location="'53'!A1" display="Biểu mẫu số 53"/>
    <hyperlink ref="A11" location="'54'!A1" display="Biểu mẫu số 54"/>
    <hyperlink ref="A12" location="'55'!A1" display="Biểu mẫu số 55"/>
    <hyperlink ref="A13" location="'56'!A1" display="Biểu mẫu số 56"/>
    <hyperlink ref="A14" location="'57'!A1" display="Biểu mẫu số 57"/>
    <hyperlink ref="A15" location="'58'!A1" display="Biểu mẫu số 58"/>
    <hyperlink ref="A16" location="'59'!A1" display="Biểu mẫu số 59"/>
    <hyperlink ref="A17" location="'60'!A1" display="Biểu mẫu số 60"/>
    <hyperlink ref="A18" location="'61'!A1" display="Biểu mẫu số 61"/>
    <hyperlink ref="A19" location="'62'!A1" display="Biểu mẫu số 62"/>
    <hyperlink ref="A20" location="'64'!A1" display="Biểu mẫu số 64"/>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4"/>
  <sheetViews>
    <sheetView zoomScale="72" zoomScaleNormal="72" workbookViewId="0">
      <selection activeCell="A6" sqref="A6:X6"/>
    </sheetView>
  </sheetViews>
  <sheetFormatPr defaultRowHeight="15"/>
  <cols>
    <col min="1" max="1" width="6" customWidth="1"/>
    <col min="2" max="2" width="27" customWidth="1"/>
    <col min="3" max="17" width="8.85546875" customWidth="1"/>
    <col min="18" max="24" width="7.7109375" customWidth="1"/>
  </cols>
  <sheetData>
    <row r="1" spans="1:24">
      <c r="A1" s="144" t="s">
        <v>379</v>
      </c>
      <c r="B1" s="145"/>
      <c r="C1" s="145"/>
      <c r="X1" s="87" t="s">
        <v>490</v>
      </c>
    </row>
    <row r="3" spans="1:24" ht="15.6" customHeight="1"/>
    <row r="4" spans="1:24" ht="18.75">
      <c r="A4" s="137" t="s">
        <v>517</v>
      </c>
      <c r="B4" s="136"/>
      <c r="C4" s="136"/>
      <c r="D4" s="136"/>
      <c r="E4" s="136"/>
      <c r="F4" s="136"/>
      <c r="G4" s="136"/>
      <c r="H4" s="136"/>
      <c r="I4" s="136"/>
      <c r="J4" s="136"/>
      <c r="K4" s="136"/>
      <c r="L4" s="136"/>
      <c r="M4" s="136"/>
      <c r="N4" s="136"/>
      <c r="O4" s="136"/>
      <c r="P4" s="136"/>
      <c r="Q4" s="136"/>
      <c r="R4" s="136"/>
      <c r="S4" s="136"/>
      <c r="T4" s="136"/>
      <c r="U4" s="136"/>
      <c r="V4" s="136"/>
      <c r="W4" s="136"/>
      <c r="X4" s="136"/>
    </row>
    <row r="5" spans="1:24">
      <c r="A5" s="138" t="s">
        <v>383</v>
      </c>
      <c r="B5" s="136"/>
      <c r="C5" s="136"/>
      <c r="D5" s="136"/>
      <c r="E5" s="136"/>
      <c r="F5" s="136"/>
      <c r="G5" s="136"/>
      <c r="H5" s="136"/>
      <c r="I5" s="136"/>
      <c r="J5" s="136"/>
      <c r="K5" s="136"/>
      <c r="L5" s="136"/>
      <c r="M5" s="136"/>
      <c r="N5" s="136"/>
      <c r="O5" s="136"/>
      <c r="P5" s="136"/>
      <c r="Q5" s="136"/>
      <c r="R5" s="136"/>
      <c r="S5" s="136"/>
      <c r="T5" s="136"/>
      <c r="U5" s="136"/>
      <c r="V5" s="136"/>
      <c r="W5" s="136"/>
      <c r="X5" s="136"/>
    </row>
    <row r="6" spans="1:24" ht="24" customHeight="1">
      <c r="A6" s="142" t="str">
        <f>+'55'!A5:X5</f>
        <v>( Kèm theo Quyết định số:  362 /QĐ-UBND ngày 29/4/2026 của UBND xã Thiên Phủ)</v>
      </c>
      <c r="B6" s="143"/>
      <c r="C6" s="143"/>
      <c r="D6" s="143"/>
      <c r="E6" s="143"/>
      <c r="F6" s="143"/>
      <c r="G6" s="143"/>
      <c r="H6" s="143"/>
      <c r="I6" s="143"/>
      <c r="J6" s="143"/>
      <c r="K6" s="143"/>
      <c r="L6" s="143"/>
      <c r="M6" s="143"/>
      <c r="N6" s="143"/>
      <c r="O6" s="143"/>
      <c r="P6" s="143"/>
      <c r="Q6" s="143"/>
      <c r="R6" s="143"/>
      <c r="S6" s="143"/>
      <c r="T6" s="143"/>
      <c r="U6" s="143"/>
      <c r="V6" s="143"/>
      <c r="W6" s="143"/>
      <c r="X6" s="143"/>
    </row>
    <row r="7" spans="1:24" ht="24" customHeight="1">
      <c r="A7" s="88"/>
      <c r="B7" s="88"/>
      <c r="C7" s="88"/>
      <c r="D7" s="88"/>
      <c r="E7" s="88"/>
      <c r="F7" s="88"/>
      <c r="G7" s="88"/>
      <c r="H7" s="88"/>
      <c r="I7" s="88"/>
      <c r="J7" s="88"/>
      <c r="K7" s="88"/>
      <c r="L7" s="88"/>
      <c r="M7" s="88"/>
      <c r="N7" s="88"/>
      <c r="O7" s="88"/>
      <c r="P7" s="88"/>
      <c r="Q7" s="88"/>
      <c r="R7" s="88"/>
      <c r="S7" s="88"/>
      <c r="T7" s="88"/>
      <c r="U7" s="88"/>
      <c r="V7" s="88"/>
      <c r="W7" s="88"/>
      <c r="X7" s="89" t="s">
        <v>471</v>
      </c>
    </row>
    <row r="8" spans="1:24" ht="24" customHeight="1">
      <c r="A8" s="139" t="s">
        <v>0</v>
      </c>
      <c r="B8" s="139" t="s">
        <v>31</v>
      </c>
      <c r="C8" s="139" t="s">
        <v>175</v>
      </c>
      <c r="D8" s="139" t="s">
        <v>137</v>
      </c>
      <c r="E8" s="140" t="s">
        <v>385</v>
      </c>
      <c r="F8" s="140" t="s">
        <v>385</v>
      </c>
      <c r="G8" s="139" t="s">
        <v>193</v>
      </c>
      <c r="H8" s="141" t="s">
        <v>492</v>
      </c>
      <c r="I8" s="141" t="s">
        <v>493</v>
      </c>
      <c r="J8" s="141" t="s">
        <v>494</v>
      </c>
      <c r="K8" s="141" t="s">
        <v>495</v>
      </c>
      <c r="L8" s="141" t="s">
        <v>496</v>
      </c>
      <c r="M8" s="141" t="s">
        <v>497</v>
      </c>
      <c r="N8" s="141" t="s">
        <v>498</v>
      </c>
      <c r="O8" s="141" t="s">
        <v>499</v>
      </c>
      <c r="P8" s="141" t="s">
        <v>500</v>
      </c>
      <c r="Q8" s="141" t="s">
        <v>501</v>
      </c>
      <c r="R8" s="139" t="s">
        <v>32</v>
      </c>
      <c r="S8" s="140" t="s">
        <v>385</v>
      </c>
      <c r="T8" s="140" t="s">
        <v>385</v>
      </c>
      <c r="U8" s="141" t="s">
        <v>502</v>
      </c>
      <c r="V8" s="141" t="s">
        <v>503</v>
      </c>
      <c r="W8" s="141" t="s">
        <v>504</v>
      </c>
      <c r="X8" s="141" t="s">
        <v>505</v>
      </c>
    </row>
    <row r="9" spans="1:24" ht="68.45" customHeight="1">
      <c r="A9" s="140" t="s">
        <v>385</v>
      </c>
      <c r="B9" s="140" t="s">
        <v>385</v>
      </c>
      <c r="C9" s="140" t="s">
        <v>385</v>
      </c>
      <c r="D9" s="91" t="s">
        <v>506</v>
      </c>
      <c r="E9" s="91" t="s">
        <v>507</v>
      </c>
      <c r="F9" s="91" t="s">
        <v>508</v>
      </c>
      <c r="G9" s="140" t="s">
        <v>385</v>
      </c>
      <c r="H9" s="140" t="s">
        <v>385</v>
      </c>
      <c r="I9" s="140" t="s">
        <v>385</v>
      </c>
      <c r="J9" s="140" t="s">
        <v>385</v>
      </c>
      <c r="K9" s="140" t="s">
        <v>385</v>
      </c>
      <c r="L9" s="140" t="s">
        <v>385</v>
      </c>
      <c r="M9" s="140" t="s">
        <v>385</v>
      </c>
      <c r="N9" s="140" t="s">
        <v>385</v>
      </c>
      <c r="O9" s="140" t="s">
        <v>385</v>
      </c>
      <c r="P9" s="140" t="s">
        <v>385</v>
      </c>
      <c r="Q9" s="140" t="s">
        <v>385</v>
      </c>
      <c r="R9" s="91" t="s">
        <v>509</v>
      </c>
      <c r="S9" s="91" t="s">
        <v>510</v>
      </c>
      <c r="T9" s="91" t="s">
        <v>511</v>
      </c>
      <c r="U9" s="140" t="s">
        <v>385</v>
      </c>
      <c r="V9" s="140" t="s">
        <v>385</v>
      </c>
      <c r="W9" s="140" t="s">
        <v>385</v>
      </c>
      <c r="X9" s="140" t="s">
        <v>385</v>
      </c>
    </row>
    <row r="10" spans="1:24" ht="24" customHeight="1">
      <c r="A10" s="101" t="s">
        <v>2</v>
      </c>
      <c r="B10" s="101" t="s">
        <v>3</v>
      </c>
      <c r="C10" s="101" t="s">
        <v>512</v>
      </c>
      <c r="D10" s="101" t="s">
        <v>400</v>
      </c>
      <c r="E10" s="101" t="s">
        <v>401</v>
      </c>
      <c r="F10" s="101" t="s">
        <v>402</v>
      </c>
      <c r="G10" s="101" t="s">
        <v>403</v>
      </c>
      <c r="H10" s="101" t="s">
        <v>404</v>
      </c>
      <c r="I10" s="101" t="s">
        <v>405</v>
      </c>
      <c r="J10" s="101" t="s">
        <v>406</v>
      </c>
      <c r="K10" s="101" t="s">
        <v>407</v>
      </c>
      <c r="L10" s="101" t="s">
        <v>408</v>
      </c>
      <c r="M10" s="101" t="s">
        <v>409</v>
      </c>
      <c r="N10" s="101" t="s">
        <v>410</v>
      </c>
      <c r="O10" s="101" t="s">
        <v>411</v>
      </c>
      <c r="P10" s="101" t="s">
        <v>412</v>
      </c>
      <c r="Q10" s="101" t="s">
        <v>413</v>
      </c>
      <c r="R10" s="101" t="s">
        <v>414</v>
      </c>
      <c r="S10" s="101" t="s">
        <v>415</v>
      </c>
      <c r="T10" s="101" t="s">
        <v>416</v>
      </c>
      <c r="U10" s="101" t="s">
        <v>417</v>
      </c>
      <c r="V10" s="101" t="s">
        <v>418</v>
      </c>
      <c r="W10" s="101" t="s">
        <v>419</v>
      </c>
      <c r="X10" s="101" t="s">
        <v>513</v>
      </c>
    </row>
    <row r="11" spans="1:24" ht="24" customHeight="1">
      <c r="A11" s="94" t="s">
        <v>385</v>
      </c>
      <c r="B11" s="91" t="s">
        <v>514</v>
      </c>
      <c r="C11" s="93">
        <v>149336</v>
      </c>
      <c r="D11" s="93">
        <v>0</v>
      </c>
      <c r="E11" s="93">
        <v>9296</v>
      </c>
      <c r="F11" s="93">
        <v>140040</v>
      </c>
      <c r="G11" s="93">
        <v>103226</v>
      </c>
      <c r="H11" s="93">
        <v>44520</v>
      </c>
      <c r="I11" s="93">
        <v>0</v>
      </c>
      <c r="J11" s="93">
        <v>148</v>
      </c>
      <c r="K11" s="93">
        <v>752</v>
      </c>
      <c r="L11" s="93">
        <v>7088</v>
      </c>
      <c r="M11" s="93">
        <v>1008</v>
      </c>
      <c r="N11" s="93">
        <v>0</v>
      </c>
      <c r="O11" s="93">
        <v>89</v>
      </c>
      <c r="P11" s="93">
        <v>169</v>
      </c>
      <c r="Q11" s="102">
        <v>22409</v>
      </c>
      <c r="R11" s="93">
        <v>10870</v>
      </c>
      <c r="S11" s="93">
        <v>11320</v>
      </c>
      <c r="T11" s="93">
        <v>220</v>
      </c>
      <c r="U11" s="93">
        <v>21746</v>
      </c>
      <c r="V11" s="93">
        <v>5298</v>
      </c>
      <c r="W11" s="93">
        <v>0</v>
      </c>
      <c r="X11" s="95" t="s">
        <v>518</v>
      </c>
    </row>
    <row r="12" spans="1:24">
      <c r="A12" s="94" t="s">
        <v>385</v>
      </c>
      <c r="B12" s="92" t="s">
        <v>425</v>
      </c>
      <c r="C12" s="93">
        <v>149336</v>
      </c>
      <c r="D12" s="93">
        <v>0</v>
      </c>
      <c r="E12" s="93">
        <v>9296</v>
      </c>
      <c r="F12" s="93">
        <v>140040</v>
      </c>
      <c r="G12" s="93">
        <v>103226</v>
      </c>
      <c r="H12" s="93">
        <v>44520</v>
      </c>
      <c r="I12" s="93">
        <v>0</v>
      </c>
      <c r="J12" s="93">
        <v>148</v>
      </c>
      <c r="K12" s="93">
        <v>752</v>
      </c>
      <c r="L12" s="93">
        <v>7088</v>
      </c>
      <c r="M12" s="93">
        <v>1008</v>
      </c>
      <c r="N12" s="93">
        <v>0</v>
      </c>
      <c r="O12" s="93">
        <v>89</v>
      </c>
      <c r="P12" s="93">
        <v>169</v>
      </c>
      <c r="Q12" s="102">
        <v>22409</v>
      </c>
      <c r="R12" s="93">
        <v>10870</v>
      </c>
      <c r="S12" s="93">
        <v>11320</v>
      </c>
      <c r="T12" s="93">
        <v>220</v>
      </c>
      <c r="U12" s="93">
        <v>21746</v>
      </c>
      <c r="V12" s="93">
        <v>5298</v>
      </c>
      <c r="W12" s="93">
        <v>0</v>
      </c>
      <c r="X12" s="95" t="s">
        <v>518</v>
      </c>
    </row>
    <row r="13" spans="1:24">
      <c r="A13" s="96" t="s">
        <v>399</v>
      </c>
      <c r="B13" s="97" t="s">
        <v>516</v>
      </c>
      <c r="C13" s="98">
        <v>149336</v>
      </c>
      <c r="D13" s="98">
        <v>0</v>
      </c>
      <c r="E13" s="98">
        <v>9296</v>
      </c>
      <c r="F13" s="98">
        <v>140040</v>
      </c>
      <c r="G13" s="98">
        <v>103226</v>
      </c>
      <c r="H13" s="98">
        <v>44520</v>
      </c>
      <c r="I13" s="98">
        <v>0</v>
      </c>
      <c r="J13" s="98">
        <v>148</v>
      </c>
      <c r="K13" s="98">
        <v>752</v>
      </c>
      <c r="L13" s="98">
        <v>7088</v>
      </c>
      <c r="M13" s="98">
        <v>1008</v>
      </c>
      <c r="N13" s="98">
        <v>0</v>
      </c>
      <c r="O13" s="98">
        <v>89</v>
      </c>
      <c r="P13" s="98">
        <v>169</v>
      </c>
      <c r="Q13" s="103">
        <v>22409</v>
      </c>
      <c r="R13" s="98">
        <v>10870</v>
      </c>
      <c r="S13" s="98">
        <v>11320</v>
      </c>
      <c r="T13" s="98">
        <v>220</v>
      </c>
      <c r="U13" s="98">
        <v>21746</v>
      </c>
      <c r="V13" s="98">
        <v>5298</v>
      </c>
      <c r="W13" s="98">
        <v>0</v>
      </c>
      <c r="X13" s="99" t="s">
        <v>519</v>
      </c>
    </row>
    <row r="14" spans="1:24" ht="24">
      <c r="A14" s="94" t="s">
        <v>385</v>
      </c>
      <c r="B14" s="100" t="s">
        <v>426</v>
      </c>
      <c r="C14" s="98">
        <v>8172</v>
      </c>
      <c r="D14" s="98">
        <v>0</v>
      </c>
      <c r="E14" s="98">
        <v>0</v>
      </c>
      <c r="F14" s="98">
        <v>8172</v>
      </c>
      <c r="G14" s="98">
        <v>7778</v>
      </c>
      <c r="H14" s="98">
        <v>7778</v>
      </c>
      <c r="I14" s="98">
        <v>0</v>
      </c>
      <c r="J14" s="98">
        <v>0</v>
      </c>
      <c r="K14" s="98">
        <v>0</v>
      </c>
      <c r="L14" s="98">
        <v>0</v>
      </c>
      <c r="M14" s="98">
        <v>0</v>
      </c>
      <c r="N14" s="98">
        <v>0</v>
      </c>
      <c r="O14" s="98">
        <v>0</v>
      </c>
      <c r="P14" s="98">
        <v>0</v>
      </c>
      <c r="Q14" s="103">
        <v>0</v>
      </c>
      <c r="R14" s="98">
        <v>0</v>
      </c>
      <c r="S14" s="98">
        <v>0</v>
      </c>
      <c r="T14" s="98">
        <v>0</v>
      </c>
      <c r="U14" s="98">
        <v>0</v>
      </c>
      <c r="V14" s="98">
        <v>0</v>
      </c>
      <c r="W14" s="98">
        <v>0</v>
      </c>
      <c r="X14" s="99" t="s">
        <v>427</v>
      </c>
    </row>
    <row r="15" spans="1:24" ht="24">
      <c r="A15" s="94" t="s">
        <v>385</v>
      </c>
      <c r="B15" s="100" t="s">
        <v>428</v>
      </c>
      <c r="C15" s="98">
        <v>6818</v>
      </c>
      <c r="D15" s="98">
        <v>0</v>
      </c>
      <c r="E15" s="98">
        <v>0</v>
      </c>
      <c r="F15" s="98">
        <v>6818</v>
      </c>
      <c r="G15" s="98">
        <v>6351</v>
      </c>
      <c r="H15" s="98">
        <v>6351</v>
      </c>
      <c r="I15" s="98">
        <v>0</v>
      </c>
      <c r="J15" s="98">
        <v>0</v>
      </c>
      <c r="K15" s="98">
        <v>0</v>
      </c>
      <c r="L15" s="98">
        <v>0</v>
      </c>
      <c r="M15" s="98">
        <v>0</v>
      </c>
      <c r="N15" s="98">
        <v>0</v>
      </c>
      <c r="O15" s="98">
        <v>0</v>
      </c>
      <c r="P15" s="98">
        <v>0</v>
      </c>
      <c r="Q15" s="103">
        <v>0</v>
      </c>
      <c r="R15" s="98">
        <v>0</v>
      </c>
      <c r="S15" s="98">
        <v>0</v>
      </c>
      <c r="T15" s="98">
        <v>0</v>
      </c>
      <c r="U15" s="98">
        <v>0</v>
      </c>
      <c r="V15" s="98">
        <v>0</v>
      </c>
      <c r="W15" s="98">
        <v>0</v>
      </c>
      <c r="X15" s="99" t="s">
        <v>429</v>
      </c>
    </row>
    <row r="16" spans="1:24" ht="24">
      <c r="A16" s="94" t="s">
        <v>385</v>
      </c>
      <c r="B16" s="100" t="s">
        <v>430</v>
      </c>
      <c r="C16" s="98">
        <v>4133</v>
      </c>
      <c r="D16" s="98">
        <v>0</v>
      </c>
      <c r="E16" s="98">
        <v>0</v>
      </c>
      <c r="F16" s="98">
        <v>4133</v>
      </c>
      <c r="G16" s="98">
        <v>3699</v>
      </c>
      <c r="H16" s="98">
        <v>3699</v>
      </c>
      <c r="I16" s="98">
        <v>0</v>
      </c>
      <c r="J16" s="98">
        <v>0</v>
      </c>
      <c r="K16" s="98">
        <v>0</v>
      </c>
      <c r="L16" s="98">
        <v>0</v>
      </c>
      <c r="M16" s="98">
        <v>0</v>
      </c>
      <c r="N16" s="98">
        <v>0</v>
      </c>
      <c r="O16" s="98">
        <v>0</v>
      </c>
      <c r="P16" s="98">
        <v>0</v>
      </c>
      <c r="Q16" s="103">
        <v>0</v>
      </c>
      <c r="R16" s="98">
        <v>0</v>
      </c>
      <c r="S16" s="98">
        <v>0</v>
      </c>
      <c r="T16" s="98">
        <v>0</v>
      </c>
      <c r="U16" s="98">
        <v>0</v>
      </c>
      <c r="V16" s="98">
        <v>0</v>
      </c>
      <c r="W16" s="98">
        <v>0</v>
      </c>
      <c r="X16" s="99" t="s">
        <v>431</v>
      </c>
    </row>
    <row r="17" spans="1:24" ht="24">
      <c r="A17" s="94" t="s">
        <v>385</v>
      </c>
      <c r="B17" s="100" t="s">
        <v>432</v>
      </c>
      <c r="C17" s="98">
        <v>5478</v>
      </c>
      <c r="D17" s="98">
        <v>0</v>
      </c>
      <c r="E17" s="98">
        <v>0</v>
      </c>
      <c r="F17" s="98">
        <v>5478</v>
      </c>
      <c r="G17" s="98">
        <v>5397</v>
      </c>
      <c r="H17" s="98">
        <v>5397</v>
      </c>
      <c r="I17" s="98">
        <v>0</v>
      </c>
      <c r="J17" s="98">
        <v>0</v>
      </c>
      <c r="K17" s="98">
        <v>0</v>
      </c>
      <c r="L17" s="98">
        <v>0</v>
      </c>
      <c r="M17" s="98">
        <v>0</v>
      </c>
      <c r="N17" s="98">
        <v>0</v>
      </c>
      <c r="O17" s="98">
        <v>0</v>
      </c>
      <c r="P17" s="98">
        <v>0</v>
      </c>
      <c r="Q17" s="103">
        <v>0</v>
      </c>
      <c r="R17" s="98">
        <v>0</v>
      </c>
      <c r="S17" s="98">
        <v>0</v>
      </c>
      <c r="T17" s="98">
        <v>0</v>
      </c>
      <c r="U17" s="98">
        <v>0</v>
      </c>
      <c r="V17" s="98">
        <v>0</v>
      </c>
      <c r="W17" s="98">
        <v>0</v>
      </c>
      <c r="X17" s="99" t="s">
        <v>472</v>
      </c>
    </row>
    <row r="18" spans="1:24" ht="24">
      <c r="A18" s="94" t="s">
        <v>385</v>
      </c>
      <c r="B18" s="100" t="s">
        <v>433</v>
      </c>
      <c r="C18" s="98">
        <v>8381</v>
      </c>
      <c r="D18" s="98">
        <v>0</v>
      </c>
      <c r="E18" s="98">
        <v>0</v>
      </c>
      <c r="F18" s="98">
        <v>8381</v>
      </c>
      <c r="G18" s="98">
        <v>8297</v>
      </c>
      <c r="H18" s="98">
        <v>8297</v>
      </c>
      <c r="I18" s="98">
        <v>0</v>
      </c>
      <c r="J18" s="98">
        <v>0</v>
      </c>
      <c r="K18" s="98">
        <v>0</v>
      </c>
      <c r="L18" s="98">
        <v>0</v>
      </c>
      <c r="M18" s="98">
        <v>0</v>
      </c>
      <c r="N18" s="98">
        <v>0</v>
      </c>
      <c r="O18" s="98">
        <v>0</v>
      </c>
      <c r="P18" s="98">
        <v>0</v>
      </c>
      <c r="Q18" s="103">
        <v>0</v>
      </c>
      <c r="R18" s="98">
        <v>0</v>
      </c>
      <c r="S18" s="98">
        <v>0</v>
      </c>
      <c r="T18" s="98">
        <v>0</v>
      </c>
      <c r="U18" s="98">
        <v>0</v>
      </c>
      <c r="V18" s="98">
        <v>0</v>
      </c>
      <c r="W18" s="98">
        <v>0</v>
      </c>
      <c r="X18" s="99" t="s">
        <v>473</v>
      </c>
    </row>
    <row r="19" spans="1:24">
      <c r="A19" s="94" t="s">
        <v>385</v>
      </c>
      <c r="B19" s="100" t="s">
        <v>434</v>
      </c>
      <c r="C19" s="98">
        <v>58488</v>
      </c>
      <c r="D19" s="98">
        <v>0</v>
      </c>
      <c r="E19" s="98">
        <v>0</v>
      </c>
      <c r="F19" s="98">
        <v>58488</v>
      </c>
      <c r="G19" s="98">
        <v>25054</v>
      </c>
      <c r="H19" s="98">
        <v>83</v>
      </c>
      <c r="I19" s="98">
        <v>0</v>
      </c>
      <c r="J19" s="98">
        <v>59</v>
      </c>
      <c r="K19" s="98">
        <v>372</v>
      </c>
      <c r="L19" s="98">
        <v>6909</v>
      </c>
      <c r="M19" s="98">
        <v>111</v>
      </c>
      <c r="N19" s="98">
        <v>0</v>
      </c>
      <c r="O19" s="98">
        <v>0</v>
      </c>
      <c r="P19" s="98">
        <v>55</v>
      </c>
      <c r="Q19" s="103">
        <v>9431</v>
      </c>
      <c r="R19" s="98">
        <v>4215</v>
      </c>
      <c r="S19" s="98">
        <v>5059</v>
      </c>
      <c r="T19" s="98">
        <v>157</v>
      </c>
      <c r="U19" s="98">
        <v>6624</v>
      </c>
      <c r="V19" s="98">
        <v>1409</v>
      </c>
      <c r="W19" s="98">
        <v>0</v>
      </c>
      <c r="X19" s="99" t="s">
        <v>435</v>
      </c>
    </row>
    <row r="20" spans="1:24" ht="24">
      <c r="A20" s="94" t="s">
        <v>385</v>
      </c>
      <c r="B20" s="100" t="s">
        <v>437</v>
      </c>
      <c r="C20" s="98">
        <v>16544</v>
      </c>
      <c r="D20" s="98">
        <v>0</v>
      </c>
      <c r="E20" s="98">
        <v>6237</v>
      </c>
      <c r="F20" s="98">
        <v>10307</v>
      </c>
      <c r="G20" s="98">
        <v>15804</v>
      </c>
      <c r="H20" s="98">
        <v>81</v>
      </c>
      <c r="I20" s="98">
        <v>0</v>
      </c>
      <c r="J20" s="98">
        <v>89</v>
      </c>
      <c r="K20" s="98">
        <v>380</v>
      </c>
      <c r="L20" s="98">
        <v>178</v>
      </c>
      <c r="M20" s="98">
        <v>667</v>
      </c>
      <c r="N20" s="98">
        <v>0</v>
      </c>
      <c r="O20" s="98">
        <v>89</v>
      </c>
      <c r="P20" s="98">
        <v>114</v>
      </c>
      <c r="Q20" s="103">
        <v>0</v>
      </c>
      <c r="R20" s="98">
        <v>0</v>
      </c>
      <c r="S20" s="98">
        <v>0</v>
      </c>
      <c r="T20" s="98">
        <v>0</v>
      </c>
      <c r="U20" s="98">
        <v>10319</v>
      </c>
      <c r="V20" s="98">
        <v>3888</v>
      </c>
      <c r="W20" s="98">
        <v>0</v>
      </c>
      <c r="X20" s="99" t="s">
        <v>438</v>
      </c>
    </row>
    <row r="21" spans="1:24" ht="24">
      <c r="A21" s="94" t="s">
        <v>385</v>
      </c>
      <c r="B21" s="100" t="s">
        <v>440</v>
      </c>
      <c r="C21" s="98">
        <v>1947</v>
      </c>
      <c r="D21" s="98">
        <v>0</v>
      </c>
      <c r="E21" s="98">
        <v>1249</v>
      </c>
      <c r="F21" s="98">
        <v>699</v>
      </c>
      <c r="G21" s="98">
        <v>1904</v>
      </c>
      <c r="H21" s="98">
        <v>0</v>
      </c>
      <c r="I21" s="98">
        <v>0</v>
      </c>
      <c r="J21" s="98">
        <v>0</v>
      </c>
      <c r="K21" s="98">
        <v>0</v>
      </c>
      <c r="L21" s="98">
        <v>0</v>
      </c>
      <c r="M21" s="98">
        <v>0</v>
      </c>
      <c r="N21" s="98">
        <v>0</v>
      </c>
      <c r="O21" s="98">
        <v>0</v>
      </c>
      <c r="P21" s="98">
        <v>0</v>
      </c>
      <c r="Q21" s="103">
        <v>0</v>
      </c>
      <c r="R21" s="98">
        <v>0</v>
      </c>
      <c r="S21" s="98">
        <v>0</v>
      </c>
      <c r="T21" s="98">
        <v>0</v>
      </c>
      <c r="U21" s="98">
        <v>1904</v>
      </c>
      <c r="V21" s="98">
        <v>0</v>
      </c>
      <c r="W21" s="98">
        <v>0</v>
      </c>
      <c r="X21" s="99" t="s">
        <v>476</v>
      </c>
    </row>
    <row r="22" spans="1:24" ht="24">
      <c r="A22" s="94" t="s">
        <v>385</v>
      </c>
      <c r="B22" s="100" t="s">
        <v>442</v>
      </c>
      <c r="C22" s="98">
        <v>2908</v>
      </c>
      <c r="D22" s="98">
        <v>0</v>
      </c>
      <c r="E22" s="98">
        <v>1811</v>
      </c>
      <c r="F22" s="98">
        <v>1098</v>
      </c>
      <c r="G22" s="98">
        <v>2900</v>
      </c>
      <c r="H22" s="98">
        <v>0</v>
      </c>
      <c r="I22" s="98">
        <v>0</v>
      </c>
      <c r="J22" s="98">
        <v>0</v>
      </c>
      <c r="K22" s="98">
        <v>0</v>
      </c>
      <c r="L22" s="98">
        <v>0</v>
      </c>
      <c r="M22" s="98">
        <v>0</v>
      </c>
      <c r="N22" s="98">
        <v>0</v>
      </c>
      <c r="O22" s="98">
        <v>0</v>
      </c>
      <c r="P22" s="98">
        <v>0</v>
      </c>
      <c r="Q22" s="103">
        <v>0</v>
      </c>
      <c r="R22" s="98">
        <v>0</v>
      </c>
      <c r="S22" s="98">
        <v>0</v>
      </c>
      <c r="T22" s="98">
        <v>0</v>
      </c>
      <c r="U22" s="98">
        <v>2900</v>
      </c>
      <c r="V22" s="98">
        <v>0</v>
      </c>
      <c r="W22" s="98">
        <v>0</v>
      </c>
      <c r="X22" s="99" t="s">
        <v>478</v>
      </c>
    </row>
    <row r="23" spans="1:24" ht="24">
      <c r="A23" s="94" t="s">
        <v>385</v>
      </c>
      <c r="B23" s="100" t="s">
        <v>443</v>
      </c>
      <c r="C23" s="98">
        <v>4984</v>
      </c>
      <c r="D23" s="98">
        <v>0</v>
      </c>
      <c r="E23" s="98">
        <v>0</v>
      </c>
      <c r="F23" s="98">
        <v>4984</v>
      </c>
      <c r="G23" s="98">
        <v>4975</v>
      </c>
      <c r="H23" s="98">
        <v>0</v>
      </c>
      <c r="I23" s="98">
        <v>0</v>
      </c>
      <c r="J23" s="98">
        <v>0</v>
      </c>
      <c r="K23" s="98">
        <v>0</v>
      </c>
      <c r="L23" s="98">
        <v>0</v>
      </c>
      <c r="M23" s="98">
        <v>0</v>
      </c>
      <c r="N23" s="98">
        <v>0</v>
      </c>
      <c r="O23" s="98">
        <v>0</v>
      </c>
      <c r="P23" s="98">
        <v>0</v>
      </c>
      <c r="Q23" s="103">
        <v>4975</v>
      </c>
      <c r="R23" s="98">
        <v>0</v>
      </c>
      <c r="S23" s="98">
        <v>4975</v>
      </c>
      <c r="T23" s="98">
        <v>0</v>
      </c>
      <c r="U23" s="98">
        <v>0</v>
      </c>
      <c r="V23" s="98">
        <v>0</v>
      </c>
      <c r="W23" s="98">
        <v>0</v>
      </c>
      <c r="X23" s="99" t="s">
        <v>479</v>
      </c>
    </row>
    <row r="24" spans="1:24" ht="36">
      <c r="A24" s="94" t="s">
        <v>385</v>
      </c>
      <c r="B24" s="100" t="s">
        <v>444</v>
      </c>
      <c r="C24" s="98">
        <v>31483</v>
      </c>
      <c r="D24" s="98">
        <v>0</v>
      </c>
      <c r="E24" s="98">
        <v>0</v>
      </c>
      <c r="F24" s="98">
        <v>31483</v>
      </c>
      <c r="G24" s="98">
        <v>21067</v>
      </c>
      <c r="H24" s="98">
        <v>12834</v>
      </c>
      <c r="I24" s="98">
        <v>0</v>
      </c>
      <c r="J24" s="98">
        <v>0</v>
      </c>
      <c r="K24" s="98">
        <v>0</v>
      </c>
      <c r="L24" s="98">
        <v>0</v>
      </c>
      <c r="M24" s="98">
        <v>230</v>
      </c>
      <c r="N24" s="98">
        <v>0</v>
      </c>
      <c r="O24" s="98">
        <v>0</v>
      </c>
      <c r="P24" s="98">
        <v>0</v>
      </c>
      <c r="Q24" s="103">
        <v>8004</v>
      </c>
      <c r="R24" s="98">
        <v>6655</v>
      </c>
      <c r="S24" s="98">
        <v>1286</v>
      </c>
      <c r="T24" s="98">
        <v>63</v>
      </c>
      <c r="U24" s="98">
        <v>0</v>
      </c>
      <c r="V24" s="98">
        <v>0</v>
      </c>
      <c r="W24" s="98">
        <v>0</v>
      </c>
      <c r="X24" s="99" t="s">
        <v>445</v>
      </c>
    </row>
  </sheetData>
  <mergeCells count="24">
    <mergeCell ref="V8:V9"/>
    <mergeCell ref="W8:W9"/>
    <mergeCell ref="X8:X9"/>
    <mergeCell ref="O8:O9"/>
    <mergeCell ref="P8:P9"/>
    <mergeCell ref="Q8:Q9"/>
    <mergeCell ref="R8:T8"/>
    <mergeCell ref="U8:U9"/>
    <mergeCell ref="A1:C1"/>
    <mergeCell ref="A4:X4"/>
    <mergeCell ref="A5:X5"/>
    <mergeCell ref="A6:X6"/>
    <mergeCell ref="A8:A9"/>
    <mergeCell ref="B8:B9"/>
    <mergeCell ref="C8:C9"/>
    <mergeCell ref="D8:F8"/>
    <mergeCell ref="G8:G9"/>
    <mergeCell ref="H8:H9"/>
    <mergeCell ref="I8:I9"/>
    <mergeCell ref="J8:J9"/>
    <mergeCell ref="K8:K9"/>
    <mergeCell ref="L8:L9"/>
    <mergeCell ref="M8:M9"/>
    <mergeCell ref="N8:N9"/>
  </mergeCells>
  <pageMargins left="0.56000000000000005" right="0.33" top="0.74803149606299213" bottom="0.74803149606299213" header="0.31496062992125984" footer="0.31496062992125984"/>
  <pageSetup scale="5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workbookViewId="0">
      <selection activeCell="A6" sqref="A6"/>
    </sheetView>
  </sheetViews>
  <sheetFormatPr defaultRowHeight="15"/>
  <cols>
    <col min="1" max="1" width="6.7109375" customWidth="1"/>
    <col min="2" max="2" width="24.28515625" customWidth="1"/>
    <col min="3" max="10" width="10.7109375" customWidth="1"/>
  </cols>
  <sheetData>
    <row r="1" spans="1:11">
      <c r="A1" s="144" t="s">
        <v>379</v>
      </c>
      <c r="B1" s="145"/>
      <c r="C1" s="145"/>
      <c r="K1" s="87" t="s">
        <v>520</v>
      </c>
    </row>
    <row r="2" spans="1:11" ht="15.6" customHeight="1"/>
    <row r="3" spans="1:11" ht="18.75">
      <c r="A3" s="137" t="s">
        <v>521</v>
      </c>
      <c r="B3" s="136"/>
      <c r="C3" s="136"/>
      <c r="D3" s="136"/>
      <c r="E3" s="136"/>
      <c r="F3" s="136"/>
      <c r="G3" s="136"/>
      <c r="H3" s="136"/>
      <c r="I3" s="136"/>
      <c r="J3" s="136"/>
      <c r="K3" s="136"/>
    </row>
    <row r="4" spans="1:11" s="30" customFormat="1">
      <c r="A4" s="138" t="s">
        <v>383</v>
      </c>
      <c r="B4" s="136"/>
      <c r="C4" s="136"/>
      <c r="D4" s="136"/>
      <c r="E4" s="136"/>
      <c r="F4" s="136"/>
      <c r="G4" s="136"/>
      <c r="H4" s="136"/>
      <c r="I4" s="136"/>
      <c r="J4" s="136"/>
      <c r="K4" s="136"/>
    </row>
    <row r="5" spans="1:11" ht="24.75" customHeight="1">
      <c r="A5" s="138" t="str">
        <f>+'56'!A6:X6</f>
        <v>( Kèm theo Quyết định số:  362 /QĐ-UBND ngày 29/4/2026 của UBND xã Thiên Phủ)</v>
      </c>
      <c r="B5" s="136"/>
      <c r="C5" s="136"/>
      <c r="D5" s="136"/>
      <c r="E5" s="136"/>
      <c r="F5" s="136"/>
      <c r="G5" s="136"/>
      <c r="H5" s="136"/>
      <c r="I5" s="136"/>
      <c r="J5" s="136"/>
      <c r="K5" s="136"/>
    </row>
    <row r="6" spans="1:11" s="30" customFormat="1">
      <c r="A6" s="88"/>
      <c r="B6" s="88"/>
      <c r="C6" s="88"/>
      <c r="D6" s="88"/>
      <c r="E6" s="88"/>
      <c r="F6" s="88"/>
      <c r="G6" s="88"/>
      <c r="H6" s="88"/>
      <c r="I6" s="88"/>
      <c r="J6" s="88"/>
      <c r="K6" s="89" t="s">
        <v>471</v>
      </c>
    </row>
    <row r="7" spans="1:11" s="30" customFormat="1" ht="24.75" customHeight="1">
      <c r="A7" s="139" t="s">
        <v>0</v>
      </c>
      <c r="B7" s="139" t="s">
        <v>31</v>
      </c>
      <c r="C7" s="141" t="s">
        <v>522</v>
      </c>
      <c r="D7" s="139" t="s">
        <v>137</v>
      </c>
      <c r="E7" s="140" t="s">
        <v>385</v>
      </c>
      <c r="F7" s="140" t="s">
        <v>385</v>
      </c>
      <c r="G7" s="140" t="s">
        <v>385</v>
      </c>
      <c r="H7" s="141" t="s">
        <v>523</v>
      </c>
      <c r="I7" s="141" t="s">
        <v>524</v>
      </c>
      <c r="J7" s="139" t="s">
        <v>32</v>
      </c>
      <c r="K7" s="140" t="s">
        <v>385</v>
      </c>
    </row>
    <row r="8" spans="1:11" s="30" customFormat="1" ht="73.150000000000006" customHeight="1">
      <c r="A8" s="140" t="s">
        <v>385</v>
      </c>
      <c r="B8" s="140" t="s">
        <v>385</v>
      </c>
      <c r="C8" s="140" t="s">
        <v>385</v>
      </c>
      <c r="D8" s="91" t="s">
        <v>506</v>
      </c>
      <c r="E8" s="91" t="s">
        <v>525</v>
      </c>
      <c r="F8" s="91" t="s">
        <v>526</v>
      </c>
      <c r="G8" s="91" t="s">
        <v>527</v>
      </c>
      <c r="H8" s="140" t="s">
        <v>385</v>
      </c>
      <c r="I8" s="140" t="s">
        <v>385</v>
      </c>
      <c r="J8" s="91" t="s">
        <v>528</v>
      </c>
      <c r="K8" s="90" t="s">
        <v>222</v>
      </c>
    </row>
    <row r="9" spans="1:11" s="30" customFormat="1">
      <c r="A9" s="101" t="s">
        <v>2</v>
      </c>
      <c r="B9" s="101" t="s">
        <v>3</v>
      </c>
      <c r="C9" s="101" t="s">
        <v>529</v>
      </c>
      <c r="D9" s="101" t="s">
        <v>400</v>
      </c>
      <c r="E9" s="101" t="s">
        <v>401</v>
      </c>
      <c r="F9" s="101" t="s">
        <v>402</v>
      </c>
      <c r="G9" s="101" t="s">
        <v>403</v>
      </c>
      <c r="H9" s="101" t="s">
        <v>404</v>
      </c>
      <c r="I9" s="101" t="s">
        <v>530</v>
      </c>
      <c r="J9" s="101" t="s">
        <v>406</v>
      </c>
      <c r="K9" s="101" t="s">
        <v>407</v>
      </c>
    </row>
    <row r="10" spans="1:11">
      <c r="A10" s="94" t="s">
        <v>385</v>
      </c>
      <c r="B10" s="91" t="s">
        <v>514</v>
      </c>
      <c r="C10" s="93">
        <v>149336</v>
      </c>
      <c r="D10" s="93">
        <v>0</v>
      </c>
      <c r="E10" s="93">
        <v>9296</v>
      </c>
      <c r="F10" s="93">
        <v>140040</v>
      </c>
      <c r="G10" s="94" t="s">
        <v>385</v>
      </c>
      <c r="H10" s="93">
        <v>103226</v>
      </c>
      <c r="I10" s="93">
        <v>46110</v>
      </c>
      <c r="J10" s="93">
        <v>0</v>
      </c>
      <c r="K10" s="93">
        <v>34679</v>
      </c>
    </row>
    <row r="11" spans="1:11">
      <c r="A11" s="91" t="s">
        <v>399</v>
      </c>
      <c r="B11" s="92" t="s">
        <v>425</v>
      </c>
      <c r="C11" s="93">
        <v>149336</v>
      </c>
      <c r="D11" s="93">
        <v>0</v>
      </c>
      <c r="E11" s="93">
        <v>9296</v>
      </c>
      <c r="F11" s="93">
        <v>140040</v>
      </c>
      <c r="G11" s="94" t="s">
        <v>385</v>
      </c>
      <c r="H11" s="93">
        <v>103226</v>
      </c>
      <c r="I11" s="93">
        <v>46110</v>
      </c>
      <c r="J11" s="93">
        <v>0</v>
      </c>
      <c r="K11" s="93">
        <v>34679</v>
      </c>
    </row>
    <row r="12" spans="1:11">
      <c r="A12" s="96" t="s">
        <v>531</v>
      </c>
      <c r="B12" s="97" t="s">
        <v>516</v>
      </c>
      <c r="C12" s="98">
        <v>149336</v>
      </c>
      <c r="D12" s="98">
        <v>0</v>
      </c>
      <c r="E12" s="98">
        <v>9296</v>
      </c>
      <c r="F12" s="98">
        <v>140040</v>
      </c>
      <c r="G12" s="94" t="s">
        <v>385</v>
      </c>
      <c r="H12" s="98">
        <v>103226</v>
      </c>
      <c r="I12" s="98">
        <v>46110</v>
      </c>
      <c r="J12" s="98">
        <v>0</v>
      </c>
      <c r="K12" s="98">
        <v>34679</v>
      </c>
    </row>
    <row r="13" spans="1:11" ht="24">
      <c r="A13" s="94" t="s">
        <v>385</v>
      </c>
      <c r="B13" s="100" t="s">
        <v>426</v>
      </c>
      <c r="C13" s="98">
        <v>8172</v>
      </c>
      <c r="D13" s="98">
        <v>0</v>
      </c>
      <c r="E13" s="98">
        <v>0</v>
      </c>
      <c r="F13" s="98">
        <v>8172</v>
      </c>
      <c r="G13" s="94" t="s">
        <v>385</v>
      </c>
      <c r="H13" s="98">
        <v>7778</v>
      </c>
      <c r="I13" s="98">
        <v>394</v>
      </c>
      <c r="J13" s="98">
        <v>0</v>
      </c>
      <c r="K13" s="98">
        <v>88</v>
      </c>
    </row>
    <row r="14" spans="1:11" ht="24">
      <c r="A14" s="94" t="s">
        <v>385</v>
      </c>
      <c r="B14" s="100" t="s">
        <v>428</v>
      </c>
      <c r="C14" s="98">
        <v>6818</v>
      </c>
      <c r="D14" s="98">
        <v>0</v>
      </c>
      <c r="E14" s="98">
        <v>0</v>
      </c>
      <c r="F14" s="98">
        <v>6818</v>
      </c>
      <c r="G14" s="94" t="s">
        <v>385</v>
      </c>
      <c r="H14" s="98">
        <v>6351</v>
      </c>
      <c r="I14" s="98">
        <v>467</v>
      </c>
      <c r="J14" s="98">
        <v>0</v>
      </c>
      <c r="K14" s="98">
        <v>160</v>
      </c>
    </row>
    <row r="15" spans="1:11" ht="24">
      <c r="A15" s="94" t="s">
        <v>385</v>
      </c>
      <c r="B15" s="100" t="s">
        <v>430</v>
      </c>
      <c r="C15" s="98">
        <v>4133</v>
      </c>
      <c r="D15" s="98">
        <v>0</v>
      </c>
      <c r="E15" s="98">
        <v>0</v>
      </c>
      <c r="F15" s="98">
        <v>4133</v>
      </c>
      <c r="G15" s="94" t="s">
        <v>385</v>
      </c>
      <c r="H15" s="98">
        <v>3699</v>
      </c>
      <c r="I15" s="98">
        <v>434</v>
      </c>
      <c r="J15" s="98">
        <v>0</v>
      </c>
      <c r="K15" s="98">
        <v>16</v>
      </c>
    </row>
    <row r="16" spans="1:11" ht="24">
      <c r="A16" s="94" t="s">
        <v>385</v>
      </c>
      <c r="B16" s="100" t="s">
        <v>532</v>
      </c>
      <c r="C16" s="98">
        <v>5478</v>
      </c>
      <c r="D16" s="98">
        <v>0</v>
      </c>
      <c r="E16" s="98">
        <v>0</v>
      </c>
      <c r="F16" s="98">
        <v>5478</v>
      </c>
      <c r="G16" s="94" t="s">
        <v>385</v>
      </c>
      <c r="H16" s="98">
        <v>5397</v>
      </c>
      <c r="I16" s="98">
        <v>81</v>
      </c>
      <c r="J16" s="98">
        <v>0</v>
      </c>
      <c r="K16" s="98">
        <v>45</v>
      </c>
    </row>
    <row r="17" spans="1:11" ht="24">
      <c r="A17" s="94" t="s">
        <v>385</v>
      </c>
      <c r="B17" s="100" t="s">
        <v>433</v>
      </c>
      <c r="C17" s="98">
        <v>8381</v>
      </c>
      <c r="D17" s="98">
        <v>0</v>
      </c>
      <c r="E17" s="98">
        <v>0</v>
      </c>
      <c r="F17" s="98">
        <v>8381</v>
      </c>
      <c r="G17" s="94" t="s">
        <v>385</v>
      </c>
      <c r="H17" s="98">
        <v>8297</v>
      </c>
      <c r="I17" s="98">
        <v>84</v>
      </c>
      <c r="J17" s="98">
        <v>0</v>
      </c>
      <c r="K17" s="98">
        <v>33</v>
      </c>
    </row>
    <row r="18" spans="1:11">
      <c r="A18" s="94" t="s">
        <v>385</v>
      </c>
      <c r="B18" s="100" t="s">
        <v>434</v>
      </c>
      <c r="C18" s="98">
        <v>58488</v>
      </c>
      <c r="D18" s="98">
        <v>0</v>
      </c>
      <c r="E18" s="98">
        <v>0</v>
      </c>
      <c r="F18" s="98">
        <v>58488</v>
      </c>
      <c r="G18" s="94" t="s">
        <v>385</v>
      </c>
      <c r="H18" s="98">
        <v>25054</v>
      </c>
      <c r="I18" s="98">
        <v>33434</v>
      </c>
      <c r="J18" s="98">
        <v>0</v>
      </c>
      <c r="K18" s="98">
        <v>33434</v>
      </c>
    </row>
    <row r="19" spans="1:11" ht="24">
      <c r="A19" s="94" t="s">
        <v>385</v>
      </c>
      <c r="B19" s="100" t="s">
        <v>437</v>
      </c>
      <c r="C19" s="98">
        <v>16544</v>
      </c>
      <c r="D19" s="98">
        <v>0</v>
      </c>
      <c r="E19" s="98">
        <v>6237</v>
      </c>
      <c r="F19" s="98">
        <v>10307</v>
      </c>
      <c r="G19" s="94" t="s">
        <v>385</v>
      </c>
      <c r="H19" s="98">
        <v>15804</v>
      </c>
      <c r="I19" s="98">
        <v>740</v>
      </c>
      <c r="J19" s="98">
        <v>0</v>
      </c>
      <c r="K19" s="98">
        <v>470</v>
      </c>
    </row>
    <row r="20" spans="1:11" ht="24">
      <c r="A20" s="94" t="s">
        <v>385</v>
      </c>
      <c r="B20" s="100" t="s">
        <v>440</v>
      </c>
      <c r="C20" s="98">
        <v>1947</v>
      </c>
      <c r="D20" s="98">
        <v>0</v>
      </c>
      <c r="E20" s="98">
        <v>1249</v>
      </c>
      <c r="F20" s="98">
        <v>699</v>
      </c>
      <c r="G20" s="94" t="s">
        <v>385</v>
      </c>
      <c r="H20" s="98">
        <v>1904</v>
      </c>
      <c r="I20" s="98">
        <v>43</v>
      </c>
      <c r="J20" s="98">
        <v>0</v>
      </c>
      <c r="K20" s="98">
        <v>0</v>
      </c>
    </row>
    <row r="21" spans="1:11" ht="24">
      <c r="A21" s="94" t="s">
        <v>385</v>
      </c>
      <c r="B21" s="100" t="s">
        <v>442</v>
      </c>
      <c r="C21" s="98">
        <v>2908</v>
      </c>
      <c r="D21" s="98">
        <v>0</v>
      </c>
      <c r="E21" s="98">
        <v>1811</v>
      </c>
      <c r="F21" s="98">
        <v>1098</v>
      </c>
      <c r="G21" s="94" t="s">
        <v>385</v>
      </c>
      <c r="H21" s="98">
        <v>2900</v>
      </c>
      <c r="I21" s="98">
        <v>8</v>
      </c>
      <c r="J21" s="98">
        <v>0</v>
      </c>
      <c r="K21" s="98">
        <v>8</v>
      </c>
    </row>
    <row r="22" spans="1:11" ht="24">
      <c r="A22" s="94" t="s">
        <v>385</v>
      </c>
      <c r="B22" s="100" t="s">
        <v>443</v>
      </c>
      <c r="C22" s="98">
        <v>4984</v>
      </c>
      <c r="D22" s="98">
        <v>0</v>
      </c>
      <c r="E22" s="98">
        <v>0</v>
      </c>
      <c r="F22" s="98">
        <v>4984</v>
      </c>
      <c r="G22" s="94" t="s">
        <v>385</v>
      </c>
      <c r="H22" s="98">
        <v>4975</v>
      </c>
      <c r="I22" s="98">
        <v>9</v>
      </c>
      <c r="J22" s="98">
        <v>0</v>
      </c>
      <c r="K22" s="98">
        <v>10</v>
      </c>
    </row>
    <row r="23" spans="1:11" ht="36">
      <c r="A23" s="94" t="s">
        <v>385</v>
      </c>
      <c r="B23" s="100" t="s">
        <v>444</v>
      </c>
      <c r="C23" s="98">
        <v>31483</v>
      </c>
      <c r="D23" s="98">
        <v>0</v>
      </c>
      <c r="E23" s="98">
        <v>0</v>
      </c>
      <c r="F23" s="98">
        <v>31483</v>
      </c>
      <c r="G23" s="94" t="s">
        <v>385</v>
      </c>
      <c r="H23" s="98">
        <v>21067</v>
      </c>
      <c r="I23" s="98">
        <v>10416</v>
      </c>
      <c r="J23" s="98">
        <v>0</v>
      </c>
      <c r="K23" s="98">
        <v>415</v>
      </c>
    </row>
  </sheetData>
  <mergeCells count="11">
    <mergeCell ref="A1:C1"/>
    <mergeCell ref="A3:K3"/>
    <mergeCell ref="A4:K4"/>
    <mergeCell ref="A5:K5"/>
    <mergeCell ref="A7:A8"/>
    <mergeCell ref="B7:B8"/>
    <mergeCell ref="C7:C8"/>
    <mergeCell ref="D7:G7"/>
    <mergeCell ref="H7:H8"/>
    <mergeCell ref="I7:I8"/>
    <mergeCell ref="J7:K7"/>
  </mergeCells>
  <pageMargins left="0.70866141732283472" right="0.37" top="0.74803149606299213" bottom="0.74803149606299213" header="0.31496062992125984" footer="0.31496062992125984"/>
  <pageSetup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43"/>
  <sheetViews>
    <sheetView topLeftCell="C1" workbookViewId="0">
      <selection activeCell="AC6" sqref="A6:XFD6"/>
    </sheetView>
  </sheetViews>
  <sheetFormatPr defaultRowHeight="15"/>
  <cols>
    <col min="1" max="1" width="6" customWidth="1"/>
    <col min="2" max="2" width="19" customWidth="1"/>
    <col min="3" max="19" width="7.7109375" customWidth="1"/>
    <col min="20" max="28" width="7.140625" customWidth="1"/>
  </cols>
  <sheetData>
    <row r="1" spans="1:28">
      <c r="A1" s="144" t="s">
        <v>379</v>
      </c>
      <c r="B1" s="145"/>
      <c r="C1" s="145"/>
      <c r="AB1" s="87" t="s">
        <v>533</v>
      </c>
    </row>
    <row r="4" spans="1:28" ht="18.75">
      <c r="A4" s="137" t="s">
        <v>534</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row>
    <row r="5" spans="1:28">
      <c r="A5" s="138" t="s">
        <v>383</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row>
    <row r="6" spans="1:28" s="116" customFormat="1">
      <c r="A6" s="142" t="str">
        <f>+'57'!A5:K5</f>
        <v>( Kèm theo Quyết định số:  362 /QĐ-UBND ngày 29/4/2026 của UBND xã Thiên Phủ)</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row>
    <row r="7" spans="1:28">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9" t="s">
        <v>471</v>
      </c>
    </row>
    <row r="8" spans="1:28">
      <c r="A8" s="139" t="s">
        <v>0</v>
      </c>
      <c r="B8" s="139" t="s">
        <v>31</v>
      </c>
      <c r="C8" s="139" t="s">
        <v>535</v>
      </c>
      <c r="D8" s="140" t="s">
        <v>385</v>
      </c>
      <c r="E8" s="140" t="s">
        <v>385</v>
      </c>
      <c r="F8" s="140" t="s">
        <v>385</v>
      </c>
      <c r="G8" s="140" t="s">
        <v>385</v>
      </c>
      <c r="H8" s="140" t="s">
        <v>385</v>
      </c>
      <c r="I8" s="140" t="s">
        <v>385</v>
      </c>
      <c r="J8" s="140" t="s">
        <v>385</v>
      </c>
      <c r="K8" s="140" t="s">
        <v>385</v>
      </c>
      <c r="L8" s="140" t="s">
        <v>385</v>
      </c>
      <c r="M8" s="139" t="s">
        <v>536</v>
      </c>
      <c r="N8" s="140" t="s">
        <v>385</v>
      </c>
      <c r="O8" s="140" t="s">
        <v>385</v>
      </c>
      <c r="P8" s="140" t="s">
        <v>385</v>
      </c>
      <c r="Q8" s="140" t="s">
        <v>385</v>
      </c>
      <c r="R8" s="140" t="s">
        <v>385</v>
      </c>
      <c r="S8" s="140" t="s">
        <v>385</v>
      </c>
      <c r="T8" s="140" t="s">
        <v>385</v>
      </c>
      <c r="U8" s="140" t="s">
        <v>385</v>
      </c>
      <c r="V8" s="140" t="s">
        <v>385</v>
      </c>
      <c r="W8" s="139" t="s">
        <v>537</v>
      </c>
      <c r="X8" s="141" t="s">
        <v>538</v>
      </c>
      <c r="Y8" s="139" t="s">
        <v>56</v>
      </c>
      <c r="Z8" s="140" t="s">
        <v>385</v>
      </c>
      <c r="AA8" s="140" t="s">
        <v>385</v>
      </c>
      <c r="AB8" s="140" t="s">
        <v>385</v>
      </c>
    </row>
    <row r="9" spans="1:28">
      <c r="A9" s="140" t="s">
        <v>385</v>
      </c>
      <c r="B9" s="140" t="s">
        <v>385</v>
      </c>
      <c r="C9" s="141" t="s">
        <v>539</v>
      </c>
      <c r="D9" s="139" t="s">
        <v>90</v>
      </c>
      <c r="E9" s="140" t="s">
        <v>385</v>
      </c>
      <c r="F9" s="140" t="s">
        <v>385</v>
      </c>
      <c r="G9" s="139" t="s">
        <v>15</v>
      </c>
      <c r="H9" s="140" t="s">
        <v>385</v>
      </c>
      <c r="I9" s="140" t="s">
        <v>385</v>
      </c>
      <c r="J9" s="139" t="s">
        <v>224</v>
      </c>
      <c r="K9" s="140" t="s">
        <v>385</v>
      </c>
      <c r="L9" s="140" t="s">
        <v>385</v>
      </c>
      <c r="M9" s="141" t="s">
        <v>540</v>
      </c>
      <c r="N9" s="139" t="s">
        <v>90</v>
      </c>
      <c r="O9" s="140" t="s">
        <v>385</v>
      </c>
      <c r="P9" s="140" t="s">
        <v>385</v>
      </c>
      <c r="Q9" s="139" t="s">
        <v>15</v>
      </c>
      <c r="R9" s="140" t="s">
        <v>385</v>
      </c>
      <c r="S9" s="140" t="s">
        <v>385</v>
      </c>
      <c r="T9" s="139" t="s">
        <v>224</v>
      </c>
      <c r="U9" s="140" t="s">
        <v>385</v>
      </c>
      <c r="V9" s="140" t="s">
        <v>385</v>
      </c>
      <c r="W9" s="140" t="s">
        <v>385</v>
      </c>
      <c r="X9" s="140" t="s">
        <v>385</v>
      </c>
      <c r="Y9" s="141" t="s">
        <v>541</v>
      </c>
      <c r="Z9" s="141" t="s">
        <v>542</v>
      </c>
      <c r="AA9" s="141" t="s">
        <v>543</v>
      </c>
      <c r="AB9" s="141" t="s">
        <v>544</v>
      </c>
    </row>
    <row r="10" spans="1:28">
      <c r="A10" s="140" t="s">
        <v>385</v>
      </c>
      <c r="B10" s="140" t="s">
        <v>385</v>
      </c>
      <c r="C10" s="140" t="s">
        <v>385</v>
      </c>
      <c r="D10" s="139" t="s">
        <v>25</v>
      </c>
      <c r="E10" s="139" t="s">
        <v>32</v>
      </c>
      <c r="F10" s="140" t="s">
        <v>385</v>
      </c>
      <c r="G10" s="139" t="s">
        <v>25</v>
      </c>
      <c r="H10" s="139" t="s">
        <v>32</v>
      </c>
      <c r="I10" s="140" t="s">
        <v>385</v>
      </c>
      <c r="J10" s="139" t="s">
        <v>25</v>
      </c>
      <c r="K10" s="139" t="s">
        <v>32</v>
      </c>
      <c r="L10" s="140" t="s">
        <v>385</v>
      </c>
      <c r="M10" s="140" t="s">
        <v>385</v>
      </c>
      <c r="N10" s="139" t="s">
        <v>25</v>
      </c>
      <c r="O10" s="139" t="s">
        <v>32</v>
      </c>
      <c r="P10" s="140" t="s">
        <v>385</v>
      </c>
      <c r="Q10" s="139" t="s">
        <v>25</v>
      </c>
      <c r="R10" s="139" t="s">
        <v>32</v>
      </c>
      <c r="S10" s="140" t="s">
        <v>385</v>
      </c>
      <c r="T10" s="139" t="s">
        <v>25</v>
      </c>
      <c r="U10" s="139" t="s">
        <v>32</v>
      </c>
      <c r="V10" s="140" t="s">
        <v>385</v>
      </c>
      <c r="W10" s="140" t="s">
        <v>385</v>
      </c>
      <c r="X10" s="140" t="s">
        <v>385</v>
      </c>
      <c r="Y10" s="140" t="s">
        <v>385</v>
      </c>
      <c r="Z10" s="140" t="s">
        <v>385</v>
      </c>
      <c r="AA10" s="140" t="s">
        <v>385</v>
      </c>
      <c r="AB10" s="140" t="s">
        <v>385</v>
      </c>
    </row>
    <row r="11" spans="1:28" ht="48">
      <c r="A11" s="140" t="s">
        <v>385</v>
      </c>
      <c r="B11" s="140" t="s">
        <v>385</v>
      </c>
      <c r="C11" s="140" t="s">
        <v>385</v>
      </c>
      <c r="D11" s="140" t="s">
        <v>385</v>
      </c>
      <c r="E11" s="91" t="s">
        <v>545</v>
      </c>
      <c r="F11" s="91" t="s">
        <v>493</v>
      </c>
      <c r="G11" s="140" t="s">
        <v>385</v>
      </c>
      <c r="H11" s="91" t="s">
        <v>545</v>
      </c>
      <c r="I11" s="91" t="s">
        <v>493</v>
      </c>
      <c r="J11" s="140" t="s">
        <v>385</v>
      </c>
      <c r="K11" s="91" t="s">
        <v>546</v>
      </c>
      <c r="L11" s="91" t="s">
        <v>547</v>
      </c>
      <c r="M11" s="140" t="s">
        <v>385</v>
      </c>
      <c r="N11" s="140" t="s">
        <v>385</v>
      </c>
      <c r="O11" s="91" t="s">
        <v>545</v>
      </c>
      <c r="P11" s="91" t="s">
        <v>493</v>
      </c>
      <c r="Q11" s="140" t="s">
        <v>385</v>
      </c>
      <c r="R11" s="91" t="s">
        <v>545</v>
      </c>
      <c r="S11" s="91" t="s">
        <v>493</v>
      </c>
      <c r="T11" s="140" t="s">
        <v>385</v>
      </c>
      <c r="U11" s="91" t="s">
        <v>546</v>
      </c>
      <c r="V11" s="91" t="s">
        <v>548</v>
      </c>
      <c r="W11" s="140" t="s">
        <v>385</v>
      </c>
      <c r="X11" s="140" t="s">
        <v>385</v>
      </c>
      <c r="Y11" s="140" t="s">
        <v>385</v>
      </c>
      <c r="Z11" s="140" t="s">
        <v>385</v>
      </c>
      <c r="AA11" s="140" t="s">
        <v>385</v>
      </c>
      <c r="AB11" s="140" t="s">
        <v>385</v>
      </c>
    </row>
    <row r="12" spans="1:28">
      <c r="A12" s="101" t="s">
        <v>2</v>
      </c>
      <c r="B12" s="101" t="s">
        <v>3</v>
      </c>
      <c r="C12" s="101" t="s">
        <v>399</v>
      </c>
      <c r="D12" s="101" t="s">
        <v>400</v>
      </c>
      <c r="E12" s="101" t="s">
        <v>401</v>
      </c>
      <c r="F12" s="101" t="s">
        <v>402</v>
      </c>
      <c r="G12" s="101" t="s">
        <v>403</v>
      </c>
      <c r="H12" s="101" t="s">
        <v>404</v>
      </c>
      <c r="I12" s="101" t="s">
        <v>405</v>
      </c>
      <c r="J12" s="101" t="s">
        <v>406</v>
      </c>
      <c r="K12" s="101" t="s">
        <v>407</v>
      </c>
      <c r="L12" s="101" t="s">
        <v>408</v>
      </c>
      <c r="M12" s="101" t="s">
        <v>409</v>
      </c>
      <c r="N12" s="101" t="s">
        <v>410</v>
      </c>
      <c r="O12" s="101" t="s">
        <v>411</v>
      </c>
      <c r="P12" s="101" t="s">
        <v>412</v>
      </c>
      <c r="Q12" s="101" t="s">
        <v>413</v>
      </c>
      <c r="R12" s="101" t="s">
        <v>414</v>
      </c>
      <c r="S12" s="101" t="s">
        <v>415</v>
      </c>
      <c r="T12" s="101" t="s">
        <v>416</v>
      </c>
      <c r="U12" s="101" t="s">
        <v>417</v>
      </c>
      <c r="V12" s="101" t="s">
        <v>418</v>
      </c>
      <c r="W12" s="101" t="s">
        <v>419</v>
      </c>
      <c r="X12" s="101" t="s">
        <v>549</v>
      </c>
      <c r="Y12" s="101" t="s">
        <v>550</v>
      </c>
      <c r="Z12" s="101" t="s">
        <v>551</v>
      </c>
      <c r="AA12" s="101" t="s">
        <v>552</v>
      </c>
      <c r="AB12" s="101" t="s">
        <v>553</v>
      </c>
    </row>
    <row r="13" spans="1:28">
      <c r="A13" s="94" t="s">
        <v>385</v>
      </c>
      <c r="B13" s="91" t="s">
        <v>514</v>
      </c>
      <c r="C13" s="93">
        <v>208985</v>
      </c>
      <c r="D13" s="93">
        <v>53118</v>
      </c>
      <c r="E13" s="93">
        <v>0</v>
      </c>
      <c r="F13" s="93">
        <v>0</v>
      </c>
      <c r="G13" s="93">
        <v>113821</v>
      </c>
      <c r="H13" s="93">
        <v>64133</v>
      </c>
      <c r="I13" s="93">
        <v>0</v>
      </c>
      <c r="J13" s="93">
        <v>42047</v>
      </c>
      <c r="K13" s="93">
        <v>6531</v>
      </c>
      <c r="L13" s="93">
        <v>35515</v>
      </c>
      <c r="M13" s="93">
        <v>187710</v>
      </c>
      <c r="N13" s="93">
        <v>9179</v>
      </c>
      <c r="O13" s="93">
        <v>0</v>
      </c>
      <c r="P13" s="93">
        <v>0</v>
      </c>
      <c r="Q13" s="93">
        <v>83452</v>
      </c>
      <c r="R13" s="93">
        <v>44497</v>
      </c>
      <c r="S13" s="93">
        <v>0</v>
      </c>
      <c r="T13" s="93">
        <v>25654</v>
      </c>
      <c r="U13" s="93">
        <v>5880</v>
      </c>
      <c r="V13" s="93">
        <v>19774</v>
      </c>
      <c r="W13" s="93">
        <v>244</v>
      </c>
      <c r="X13" s="93">
        <v>69180</v>
      </c>
      <c r="Y13" s="95" t="s">
        <v>554</v>
      </c>
      <c r="Z13" s="95" t="s">
        <v>422</v>
      </c>
      <c r="AA13" s="95" t="s">
        <v>555</v>
      </c>
      <c r="AB13" s="95" t="s">
        <v>424</v>
      </c>
    </row>
    <row r="14" spans="1:28" ht="24">
      <c r="A14" s="96" t="s">
        <v>399</v>
      </c>
      <c r="B14" s="97" t="s">
        <v>556</v>
      </c>
      <c r="C14" s="98">
        <v>8172</v>
      </c>
      <c r="D14" s="98">
        <v>0</v>
      </c>
      <c r="E14" s="98">
        <v>0</v>
      </c>
      <c r="F14" s="98">
        <v>0</v>
      </c>
      <c r="G14" s="98">
        <v>8172</v>
      </c>
      <c r="H14" s="98">
        <v>8172</v>
      </c>
      <c r="I14" s="98">
        <v>0</v>
      </c>
      <c r="J14" s="98">
        <v>0</v>
      </c>
      <c r="K14" s="98">
        <v>0</v>
      </c>
      <c r="L14" s="98">
        <v>0</v>
      </c>
      <c r="M14" s="98">
        <v>7778</v>
      </c>
      <c r="N14" s="98">
        <v>0</v>
      </c>
      <c r="O14" s="98">
        <v>0</v>
      </c>
      <c r="P14" s="98">
        <v>0</v>
      </c>
      <c r="Q14" s="98">
        <v>7778</v>
      </c>
      <c r="R14" s="98">
        <v>7778</v>
      </c>
      <c r="S14" s="98">
        <v>0</v>
      </c>
      <c r="T14" s="98">
        <v>0</v>
      </c>
      <c r="U14" s="98">
        <v>0</v>
      </c>
      <c r="V14" s="98">
        <v>0</v>
      </c>
      <c r="W14" s="98">
        <v>0</v>
      </c>
      <c r="X14" s="98">
        <v>0</v>
      </c>
      <c r="Y14" s="99" t="s">
        <v>427</v>
      </c>
      <c r="Z14" s="94" t="s">
        <v>385</v>
      </c>
      <c r="AA14" s="99" t="s">
        <v>427</v>
      </c>
      <c r="AB14" s="94" t="s">
        <v>385</v>
      </c>
    </row>
    <row r="15" spans="1:28" ht="24">
      <c r="A15" s="96" t="s">
        <v>400</v>
      </c>
      <c r="B15" s="97" t="s">
        <v>557</v>
      </c>
      <c r="C15" s="98">
        <v>6818</v>
      </c>
      <c r="D15" s="98">
        <v>0</v>
      </c>
      <c r="E15" s="98">
        <v>0</v>
      </c>
      <c r="F15" s="98">
        <v>0</v>
      </c>
      <c r="G15" s="98">
        <v>6818</v>
      </c>
      <c r="H15" s="98">
        <v>6818</v>
      </c>
      <c r="I15" s="98">
        <v>0</v>
      </c>
      <c r="J15" s="98">
        <v>0</v>
      </c>
      <c r="K15" s="98">
        <v>0</v>
      </c>
      <c r="L15" s="98">
        <v>0</v>
      </c>
      <c r="M15" s="98">
        <v>6351</v>
      </c>
      <c r="N15" s="98">
        <v>0</v>
      </c>
      <c r="O15" s="98">
        <v>0</v>
      </c>
      <c r="P15" s="98">
        <v>0</v>
      </c>
      <c r="Q15" s="98">
        <v>6351</v>
      </c>
      <c r="R15" s="98">
        <v>6351</v>
      </c>
      <c r="S15" s="98">
        <v>0</v>
      </c>
      <c r="T15" s="98">
        <v>0</v>
      </c>
      <c r="U15" s="98">
        <v>0</v>
      </c>
      <c r="V15" s="98">
        <v>0</v>
      </c>
      <c r="W15" s="98">
        <v>0</v>
      </c>
      <c r="X15" s="98">
        <v>0</v>
      </c>
      <c r="Y15" s="99" t="s">
        <v>429</v>
      </c>
      <c r="Z15" s="94" t="s">
        <v>385</v>
      </c>
      <c r="AA15" s="99" t="s">
        <v>429</v>
      </c>
      <c r="AB15" s="94" t="s">
        <v>385</v>
      </c>
    </row>
    <row r="16" spans="1:28" ht="24">
      <c r="A16" s="96" t="s">
        <v>401</v>
      </c>
      <c r="B16" s="97" t="s">
        <v>558</v>
      </c>
      <c r="C16" s="98">
        <v>4133</v>
      </c>
      <c r="D16" s="98">
        <v>0</v>
      </c>
      <c r="E16" s="98">
        <v>0</v>
      </c>
      <c r="F16" s="98">
        <v>0</v>
      </c>
      <c r="G16" s="98">
        <v>4133</v>
      </c>
      <c r="H16" s="98">
        <v>4133</v>
      </c>
      <c r="I16" s="98">
        <v>0</v>
      </c>
      <c r="J16" s="98">
        <v>0</v>
      </c>
      <c r="K16" s="98">
        <v>0</v>
      </c>
      <c r="L16" s="98">
        <v>0</v>
      </c>
      <c r="M16" s="98">
        <v>3699</v>
      </c>
      <c r="N16" s="98">
        <v>0</v>
      </c>
      <c r="O16" s="98">
        <v>0</v>
      </c>
      <c r="P16" s="98">
        <v>0</v>
      </c>
      <c r="Q16" s="98">
        <v>3699</v>
      </c>
      <c r="R16" s="98">
        <v>3699</v>
      </c>
      <c r="S16" s="98">
        <v>0</v>
      </c>
      <c r="T16" s="98">
        <v>0</v>
      </c>
      <c r="U16" s="98">
        <v>0</v>
      </c>
      <c r="V16" s="98">
        <v>0</v>
      </c>
      <c r="W16" s="98">
        <v>0</v>
      </c>
      <c r="X16" s="98">
        <v>0</v>
      </c>
      <c r="Y16" s="99" t="s">
        <v>431</v>
      </c>
      <c r="Z16" s="94" t="s">
        <v>385</v>
      </c>
      <c r="AA16" s="99" t="s">
        <v>431</v>
      </c>
      <c r="AB16" s="94" t="s">
        <v>385</v>
      </c>
    </row>
    <row r="17" spans="1:28" ht="24">
      <c r="A17" s="96" t="s">
        <v>402</v>
      </c>
      <c r="B17" s="97" t="s">
        <v>559</v>
      </c>
      <c r="C17" s="98">
        <v>5478</v>
      </c>
      <c r="D17" s="98">
        <v>0</v>
      </c>
      <c r="E17" s="98">
        <v>0</v>
      </c>
      <c r="F17" s="98">
        <v>0</v>
      </c>
      <c r="G17" s="98">
        <v>5478</v>
      </c>
      <c r="H17" s="98">
        <v>5478</v>
      </c>
      <c r="I17" s="98">
        <v>0</v>
      </c>
      <c r="J17" s="98">
        <v>0</v>
      </c>
      <c r="K17" s="98">
        <v>0</v>
      </c>
      <c r="L17" s="98">
        <v>0</v>
      </c>
      <c r="M17" s="98">
        <v>5397</v>
      </c>
      <c r="N17" s="98">
        <v>0</v>
      </c>
      <c r="O17" s="98">
        <v>0</v>
      </c>
      <c r="P17" s="98">
        <v>0</v>
      </c>
      <c r="Q17" s="98">
        <v>5397</v>
      </c>
      <c r="R17" s="98">
        <v>5397</v>
      </c>
      <c r="S17" s="98">
        <v>0</v>
      </c>
      <c r="T17" s="98">
        <v>0</v>
      </c>
      <c r="U17" s="98">
        <v>0</v>
      </c>
      <c r="V17" s="98">
        <v>0</v>
      </c>
      <c r="W17" s="98">
        <v>0</v>
      </c>
      <c r="X17" s="98">
        <v>0</v>
      </c>
      <c r="Y17" s="99" t="s">
        <v>472</v>
      </c>
      <c r="Z17" s="94" t="s">
        <v>385</v>
      </c>
      <c r="AA17" s="99" t="s">
        <v>472</v>
      </c>
      <c r="AB17" s="94" t="s">
        <v>385</v>
      </c>
    </row>
    <row r="18" spans="1:28" ht="24">
      <c r="A18" s="96" t="s">
        <v>403</v>
      </c>
      <c r="B18" s="97" t="s">
        <v>560</v>
      </c>
      <c r="C18" s="98">
        <v>8381</v>
      </c>
      <c r="D18" s="98">
        <v>0</v>
      </c>
      <c r="E18" s="98">
        <v>0</v>
      </c>
      <c r="F18" s="98">
        <v>0</v>
      </c>
      <c r="G18" s="98">
        <v>8381</v>
      </c>
      <c r="H18" s="98">
        <v>8381</v>
      </c>
      <c r="I18" s="98">
        <v>0</v>
      </c>
      <c r="J18" s="98">
        <v>0</v>
      </c>
      <c r="K18" s="98">
        <v>0</v>
      </c>
      <c r="L18" s="98">
        <v>0</v>
      </c>
      <c r="M18" s="98">
        <v>8297</v>
      </c>
      <c r="N18" s="98">
        <v>0</v>
      </c>
      <c r="O18" s="98">
        <v>0</v>
      </c>
      <c r="P18" s="98">
        <v>0</v>
      </c>
      <c r="Q18" s="98">
        <v>8297</v>
      </c>
      <c r="R18" s="98">
        <v>8297</v>
      </c>
      <c r="S18" s="98">
        <v>0</v>
      </c>
      <c r="T18" s="98">
        <v>0</v>
      </c>
      <c r="U18" s="98">
        <v>0</v>
      </c>
      <c r="V18" s="98">
        <v>0</v>
      </c>
      <c r="W18" s="98">
        <v>0</v>
      </c>
      <c r="X18" s="98">
        <v>0</v>
      </c>
      <c r="Y18" s="99" t="s">
        <v>473</v>
      </c>
      <c r="Z18" s="94" t="s">
        <v>385</v>
      </c>
      <c r="AA18" s="99" t="s">
        <v>473</v>
      </c>
      <c r="AB18" s="94" t="s">
        <v>385</v>
      </c>
    </row>
    <row r="19" spans="1:28" ht="24">
      <c r="A19" s="96" t="s">
        <v>404</v>
      </c>
      <c r="B19" s="97" t="s">
        <v>561</v>
      </c>
      <c r="C19" s="98">
        <v>58488</v>
      </c>
      <c r="D19" s="98">
        <v>0</v>
      </c>
      <c r="E19" s="98">
        <v>0</v>
      </c>
      <c r="F19" s="98">
        <v>0</v>
      </c>
      <c r="G19" s="98">
        <v>41844</v>
      </c>
      <c r="H19" s="98">
        <v>13393</v>
      </c>
      <c r="I19" s="98">
        <v>0</v>
      </c>
      <c r="J19" s="98">
        <v>16644</v>
      </c>
      <c r="K19" s="98">
        <v>0</v>
      </c>
      <c r="L19" s="98">
        <v>16644</v>
      </c>
      <c r="M19" s="98">
        <v>25222</v>
      </c>
      <c r="N19" s="98">
        <v>0</v>
      </c>
      <c r="O19" s="98">
        <v>0</v>
      </c>
      <c r="P19" s="98">
        <v>0</v>
      </c>
      <c r="Q19" s="98">
        <v>18564</v>
      </c>
      <c r="R19" s="98">
        <v>60</v>
      </c>
      <c r="S19" s="98">
        <v>0</v>
      </c>
      <c r="T19" s="98">
        <v>6490</v>
      </c>
      <c r="U19" s="98">
        <v>0</v>
      </c>
      <c r="V19" s="98">
        <v>6490</v>
      </c>
      <c r="W19" s="98">
        <v>168</v>
      </c>
      <c r="X19" s="98">
        <v>0</v>
      </c>
      <c r="Y19" s="99" t="s">
        <v>562</v>
      </c>
      <c r="Z19" s="94" t="s">
        <v>385</v>
      </c>
      <c r="AA19" s="99" t="s">
        <v>474</v>
      </c>
      <c r="AB19" s="99" t="s">
        <v>436</v>
      </c>
    </row>
    <row r="20" spans="1:28" ht="36">
      <c r="A20" s="96" t="s">
        <v>405</v>
      </c>
      <c r="B20" s="97" t="s">
        <v>563</v>
      </c>
      <c r="C20" s="98">
        <v>16544</v>
      </c>
      <c r="D20" s="98">
        <v>0</v>
      </c>
      <c r="E20" s="98">
        <v>0</v>
      </c>
      <c r="F20" s="98">
        <v>0</v>
      </c>
      <c r="G20" s="98">
        <v>15231</v>
      </c>
      <c r="H20" s="98">
        <v>81</v>
      </c>
      <c r="I20" s="98">
        <v>0</v>
      </c>
      <c r="J20" s="98">
        <v>1313</v>
      </c>
      <c r="K20" s="98">
        <v>0</v>
      </c>
      <c r="L20" s="98">
        <v>1313</v>
      </c>
      <c r="M20" s="98">
        <v>15804</v>
      </c>
      <c r="N20" s="98">
        <v>0</v>
      </c>
      <c r="O20" s="98">
        <v>0</v>
      </c>
      <c r="P20" s="98">
        <v>0</v>
      </c>
      <c r="Q20" s="98">
        <v>14692</v>
      </c>
      <c r="R20" s="98">
        <v>81</v>
      </c>
      <c r="S20" s="98">
        <v>0</v>
      </c>
      <c r="T20" s="98">
        <v>1112</v>
      </c>
      <c r="U20" s="98">
        <v>0</v>
      </c>
      <c r="V20" s="98">
        <v>1112</v>
      </c>
      <c r="W20" s="98">
        <v>0</v>
      </c>
      <c r="X20" s="98">
        <v>0</v>
      </c>
      <c r="Y20" s="99" t="s">
        <v>438</v>
      </c>
      <c r="Z20" s="94" t="s">
        <v>385</v>
      </c>
      <c r="AA20" s="99" t="s">
        <v>439</v>
      </c>
      <c r="AB20" s="99" t="s">
        <v>475</v>
      </c>
    </row>
    <row r="21" spans="1:28" ht="36">
      <c r="A21" s="96" t="s">
        <v>406</v>
      </c>
      <c r="B21" s="97" t="s">
        <v>564</v>
      </c>
      <c r="C21" s="98">
        <v>1947</v>
      </c>
      <c r="D21" s="98">
        <v>0</v>
      </c>
      <c r="E21" s="98">
        <v>0</v>
      </c>
      <c r="F21" s="98">
        <v>0</v>
      </c>
      <c r="G21" s="98">
        <v>1714</v>
      </c>
      <c r="H21" s="98">
        <v>0</v>
      </c>
      <c r="I21" s="98">
        <v>0</v>
      </c>
      <c r="J21" s="98">
        <v>233</v>
      </c>
      <c r="K21" s="98">
        <v>0</v>
      </c>
      <c r="L21" s="98">
        <v>233</v>
      </c>
      <c r="M21" s="98">
        <v>1904</v>
      </c>
      <c r="N21" s="98">
        <v>0</v>
      </c>
      <c r="O21" s="98">
        <v>0</v>
      </c>
      <c r="P21" s="98">
        <v>0</v>
      </c>
      <c r="Q21" s="98">
        <v>1714</v>
      </c>
      <c r="R21" s="98">
        <v>0</v>
      </c>
      <c r="S21" s="98">
        <v>0</v>
      </c>
      <c r="T21" s="98">
        <v>189</v>
      </c>
      <c r="U21" s="98">
        <v>0</v>
      </c>
      <c r="V21" s="98">
        <v>189</v>
      </c>
      <c r="W21" s="98">
        <v>0</v>
      </c>
      <c r="X21" s="98">
        <v>0</v>
      </c>
      <c r="Y21" s="99" t="s">
        <v>476</v>
      </c>
      <c r="Z21" s="94" t="s">
        <v>385</v>
      </c>
      <c r="AA21" s="99" t="s">
        <v>441</v>
      </c>
      <c r="AB21" s="99" t="s">
        <v>477</v>
      </c>
    </row>
    <row r="22" spans="1:28" ht="24">
      <c r="A22" s="96" t="s">
        <v>407</v>
      </c>
      <c r="B22" s="97" t="s">
        <v>565</v>
      </c>
      <c r="C22" s="98">
        <v>2908</v>
      </c>
      <c r="D22" s="98">
        <v>0</v>
      </c>
      <c r="E22" s="98">
        <v>0</v>
      </c>
      <c r="F22" s="98">
        <v>0</v>
      </c>
      <c r="G22" s="98">
        <v>2908</v>
      </c>
      <c r="H22" s="98">
        <v>0</v>
      </c>
      <c r="I22" s="98">
        <v>0</v>
      </c>
      <c r="J22" s="98">
        <v>0</v>
      </c>
      <c r="K22" s="98">
        <v>0</v>
      </c>
      <c r="L22" s="98">
        <v>0</v>
      </c>
      <c r="M22" s="98">
        <v>2900</v>
      </c>
      <c r="N22" s="98">
        <v>0</v>
      </c>
      <c r="O22" s="98">
        <v>0</v>
      </c>
      <c r="P22" s="98">
        <v>0</v>
      </c>
      <c r="Q22" s="98">
        <v>2900</v>
      </c>
      <c r="R22" s="98">
        <v>0</v>
      </c>
      <c r="S22" s="98">
        <v>0</v>
      </c>
      <c r="T22" s="98">
        <v>0</v>
      </c>
      <c r="U22" s="98">
        <v>0</v>
      </c>
      <c r="V22" s="98">
        <v>0</v>
      </c>
      <c r="W22" s="98">
        <v>0</v>
      </c>
      <c r="X22" s="98">
        <v>0</v>
      </c>
      <c r="Y22" s="99" t="s">
        <v>478</v>
      </c>
      <c r="Z22" s="94" t="s">
        <v>385</v>
      </c>
      <c r="AA22" s="99" t="s">
        <v>478</v>
      </c>
      <c r="AB22" s="94" t="s">
        <v>385</v>
      </c>
    </row>
    <row r="23" spans="1:28" ht="36">
      <c r="A23" s="96" t="s">
        <v>408</v>
      </c>
      <c r="B23" s="97" t="s">
        <v>566</v>
      </c>
      <c r="C23" s="98">
        <v>4984</v>
      </c>
      <c r="D23" s="98">
        <v>0</v>
      </c>
      <c r="E23" s="98">
        <v>0</v>
      </c>
      <c r="F23" s="98">
        <v>0</v>
      </c>
      <c r="G23" s="98">
        <v>0</v>
      </c>
      <c r="H23" s="98">
        <v>0</v>
      </c>
      <c r="I23" s="98">
        <v>0</v>
      </c>
      <c r="J23" s="98">
        <v>4984</v>
      </c>
      <c r="K23" s="98">
        <v>0</v>
      </c>
      <c r="L23" s="98">
        <v>4984</v>
      </c>
      <c r="M23" s="98">
        <v>4975</v>
      </c>
      <c r="N23" s="98">
        <v>0</v>
      </c>
      <c r="O23" s="98">
        <v>0</v>
      </c>
      <c r="P23" s="98">
        <v>0</v>
      </c>
      <c r="Q23" s="98">
        <v>0</v>
      </c>
      <c r="R23" s="98">
        <v>0</v>
      </c>
      <c r="S23" s="98">
        <v>0</v>
      </c>
      <c r="T23" s="98">
        <v>4975</v>
      </c>
      <c r="U23" s="98">
        <v>0</v>
      </c>
      <c r="V23" s="98">
        <v>4975</v>
      </c>
      <c r="W23" s="98">
        <v>0</v>
      </c>
      <c r="X23" s="98">
        <v>0</v>
      </c>
      <c r="Y23" s="99" t="s">
        <v>479</v>
      </c>
      <c r="Z23" s="94" t="s">
        <v>385</v>
      </c>
      <c r="AA23" s="94" t="s">
        <v>385</v>
      </c>
      <c r="AB23" s="99" t="s">
        <v>479</v>
      </c>
    </row>
    <row r="24" spans="1:28" ht="48">
      <c r="A24" s="96" t="s">
        <v>409</v>
      </c>
      <c r="B24" s="97" t="s">
        <v>567</v>
      </c>
      <c r="C24" s="98">
        <v>31483</v>
      </c>
      <c r="D24" s="98">
        <v>0</v>
      </c>
      <c r="E24" s="98">
        <v>0</v>
      </c>
      <c r="F24" s="98">
        <v>0</v>
      </c>
      <c r="G24" s="98">
        <v>19142</v>
      </c>
      <c r="H24" s="98">
        <v>17677</v>
      </c>
      <c r="I24" s="98">
        <v>0</v>
      </c>
      <c r="J24" s="98">
        <v>12341</v>
      </c>
      <c r="K24" s="98">
        <v>0</v>
      </c>
      <c r="L24" s="98">
        <v>12341</v>
      </c>
      <c r="M24" s="98">
        <v>21067</v>
      </c>
      <c r="N24" s="98">
        <v>0</v>
      </c>
      <c r="O24" s="98">
        <v>0</v>
      </c>
      <c r="P24" s="98">
        <v>0</v>
      </c>
      <c r="Q24" s="98">
        <v>14059</v>
      </c>
      <c r="R24" s="98">
        <v>12834</v>
      </c>
      <c r="S24" s="98">
        <v>0</v>
      </c>
      <c r="T24" s="98">
        <v>7008</v>
      </c>
      <c r="U24" s="98">
        <v>0</v>
      </c>
      <c r="V24" s="98">
        <v>7008</v>
      </c>
      <c r="W24" s="98">
        <v>0</v>
      </c>
      <c r="X24" s="98">
        <v>0</v>
      </c>
      <c r="Y24" s="99" t="s">
        <v>445</v>
      </c>
      <c r="Z24" s="94" t="s">
        <v>385</v>
      </c>
      <c r="AA24" s="99" t="s">
        <v>446</v>
      </c>
      <c r="AB24" s="99" t="s">
        <v>480</v>
      </c>
    </row>
    <row r="25" spans="1:28" ht="24">
      <c r="A25" s="96" t="s">
        <v>410</v>
      </c>
      <c r="B25" s="97" t="s">
        <v>568</v>
      </c>
      <c r="C25" s="98">
        <v>0</v>
      </c>
      <c r="D25" s="98">
        <v>0</v>
      </c>
      <c r="E25" s="98">
        <v>0</v>
      </c>
      <c r="F25" s="98">
        <v>0</v>
      </c>
      <c r="G25" s="98">
        <v>0</v>
      </c>
      <c r="H25" s="98">
        <v>0</v>
      </c>
      <c r="I25" s="98">
        <v>0</v>
      </c>
      <c r="J25" s="98">
        <v>0</v>
      </c>
      <c r="K25" s="98">
        <v>0</v>
      </c>
      <c r="L25" s="98">
        <v>0</v>
      </c>
      <c r="M25" s="98">
        <v>69256</v>
      </c>
      <c r="N25" s="98">
        <v>0</v>
      </c>
      <c r="O25" s="98">
        <v>0</v>
      </c>
      <c r="P25" s="98">
        <v>0</v>
      </c>
      <c r="Q25" s="98">
        <v>0</v>
      </c>
      <c r="R25" s="98">
        <v>0</v>
      </c>
      <c r="S25" s="98">
        <v>0</v>
      </c>
      <c r="T25" s="98">
        <v>0</v>
      </c>
      <c r="U25" s="98">
        <v>0</v>
      </c>
      <c r="V25" s="98">
        <v>0</v>
      </c>
      <c r="W25" s="98">
        <v>77</v>
      </c>
      <c r="X25" s="98">
        <v>69180</v>
      </c>
      <c r="Y25" s="94" t="s">
        <v>385</v>
      </c>
      <c r="Z25" s="94" t="s">
        <v>385</v>
      </c>
      <c r="AA25" s="94" t="s">
        <v>385</v>
      </c>
      <c r="AB25" s="94" t="s">
        <v>385</v>
      </c>
    </row>
    <row r="26" spans="1:28" ht="60">
      <c r="A26" s="96" t="s">
        <v>411</v>
      </c>
      <c r="B26" s="97" t="s">
        <v>569</v>
      </c>
      <c r="C26" s="98">
        <v>937</v>
      </c>
      <c r="D26" s="98">
        <v>0</v>
      </c>
      <c r="E26" s="98">
        <v>0</v>
      </c>
      <c r="F26" s="98">
        <v>0</v>
      </c>
      <c r="G26" s="98">
        <v>0</v>
      </c>
      <c r="H26" s="98">
        <v>0</v>
      </c>
      <c r="I26" s="98">
        <v>0</v>
      </c>
      <c r="J26" s="98">
        <v>937</v>
      </c>
      <c r="K26" s="98">
        <v>937</v>
      </c>
      <c r="L26" s="98">
        <v>0</v>
      </c>
      <c r="M26" s="98">
        <v>928</v>
      </c>
      <c r="N26" s="98">
        <v>0</v>
      </c>
      <c r="O26" s="98">
        <v>0</v>
      </c>
      <c r="P26" s="98">
        <v>0</v>
      </c>
      <c r="Q26" s="98">
        <v>0</v>
      </c>
      <c r="R26" s="98">
        <v>0</v>
      </c>
      <c r="S26" s="98">
        <v>0</v>
      </c>
      <c r="T26" s="98">
        <v>928</v>
      </c>
      <c r="U26" s="98">
        <v>928</v>
      </c>
      <c r="V26" s="98">
        <v>0</v>
      </c>
      <c r="W26" s="98">
        <v>0</v>
      </c>
      <c r="X26" s="98">
        <v>0</v>
      </c>
      <c r="Y26" s="99" t="s">
        <v>481</v>
      </c>
      <c r="Z26" s="94" t="s">
        <v>385</v>
      </c>
      <c r="AA26" s="94" t="s">
        <v>385</v>
      </c>
      <c r="AB26" s="99" t="s">
        <v>481</v>
      </c>
    </row>
    <row r="27" spans="1:28" ht="48">
      <c r="A27" s="96" t="s">
        <v>412</v>
      </c>
      <c r="B27" s="97" t="s">
        <v>570</v>
      </c>
      <c r="C27" s="98">
        <v>402</v>
      </c>
      <c r="D27" s="98">
        <v>0</v>
      </c>
      <c r="E27" s="98">
        <v>0</v>
      </c>
      <c r="F27" s="98">
        <v>0</v>
      </c>
      <c r="G27" s="98">
        <v>0</v>
      </c>
      <c r="H27" s="98">
        <v>0</v>
      </c>
      <c r="I27" s="98">
        <v>0</v>
      </c>
      <c r="J27" s="98">
        <v>402</v>
      </c>
      <c r="K27" s="98">
        <v>402</v>
      </c>
      <c r="L27" s="98">
        <v>0</v>
      </c>
      <c r="M27" s="98">
        <v>293</v>
      </c>
      <c r="N27" s="98">
        <v>0</v>
      </c>
      <c r="O27" s="98">
        <v>0</v>
      </c>
      <c r="P27" s="98">
        <v>0</v>
      </c>
      <c r="Q27" s="98">
        <v>0</v>
      </c>
      <c r="R27" s="98">
        <v>0</v>
      </c>
      <c r="S27" s="98">
        <v>0</v>
      </c>
      <c r="T27" s="98">
        <v>293</v>
      </c>
      <c r="U27" s="98">
        <v>293</v>
      </c>
      <c r="V27" s="98">
        <v>0</v>
      </c>
      <c r="W27" s="98">
        <v>0</v>
      </c>
      <c r="X27" s="98">
        <v>0</v>
      </c>
      <c r="Y27" s="99" t="s">
        <v>482</v>
      </c>
      <c r="Z27" s="94" t="s">
        <v>385</v>
      </c>
      <c r="AA27" s="94" t="s">
        <v>385</v>
      </c>
      <c r="AB27" s="99" t="s">
        <v>482</v>
      </c>
    </row>
    <row r="28" spans="1:28" ht="36">
      <c r="A28" s="96" t="s">
        <v>413</v>
      </c>
      <c r="B28" s="97" t="s">
        <v>571</v>
      </c>
      <c r="C28" s="98">
        <v>450</v>
      </c>
      <c r="D28" s="98">
        <v>0</v>
      </c>
      <c r="E28" s="98">
        <v>0</v>
      </c>
      <c r="F28" s="98">
        <v>0</v>
      </c>
      <c r="G28" s="98">
        <v>0</v>
      </c>
      <c r="H28" s="98">
        <v>0</v>
      </c>
      <c r="I28" s="98">
        <v>0</v>
      </c>
      <c r="J28" s="98">
        <v>450</v>
      </c>
      <c r="K28" s="98">
        <v>450</v>
      </c>
      <c r="L28" s="98">
        <v>0</v>
      </c>
      <c r="M28" s="98">
        <v>402</v>
      </c>
      <c r="N28" s="98">
        <v>0</v>
      </c>
      <c r="O28" s="98">
        <v>0</v>
      </c>
      <c r="P28" s="98">
        <v>0</v>
      </c>
      <c r="Q28" s="98">
        <v>0</v>
      </c>
      <c r="R28" s="98">
        <v>0</v>
      </c>
      <c r="S28" s="98">
        <v>0</v>
      </c>
      <c r="T28" s="98">
        <v>402</v>
      </c>
      <c r="U28" s="98">
        <v>402</v>
      </c>
      <c r="V28" s="98">
        <v>0</v>
      </c>
      <c r="W28" s="98">
        <v>0</v>
      </c>
      <c r="X28" s="98">
        <v>0</v>
      </c>
      <c r="Y28" s="99" t="s">
        <v>483</v>
      </c>
      <c r="Z28" s="94" t="s">
        <v>385</v>
      </c>
      <c r="AA28" s="94" t="s">
        <v>385</v>
      </c>
      <c r="AB28" s="99" t="s">
        <v>483</v>
      </c>
    </row>
    <row r="29" spans="1:28" ht="48">
      <c r="A29" s="96" t="s">
        <v>414</v>
      </c>
      <c r="B29" s="97" t="s">
        <v>572</v>
      </c>
      <c r="C29" s="98">
        <v>113</v>
      </c>
      <c r="D29" s="98">
        <v>0</v>
      </c>
      <c r="E29" s="98">
        <v>0</v>
      </c>
      <c r="F29" s="98">
        <v>0</v>
      </c>
      <c r="G29" s="98">
        <v>0</v>
      </c>
      <c r="H29" s="98">
        <v>0</v>
      </c>
      <c r="I29" s="98">
        <v>0</v>
      </c>
      <c r="J29" s="98">
        <v>113</v>
      </c>
      <c r="K29" s="98">
        <v>113</v>
      </c>
      <c r="L29" s="98">
        <v>0</v>
      </c>
      <c r="M29" s="98">
        <v>54</v>
      </c>
      <c r="N29" s="98">
        <v>0</v>
      </c>
      <c r="O29" s="98">
        <v>0</v>
      </c>
      <c r="P29" s="98">
        <v>0</v>
      </c>
      <c r="Q29" s="98">
        <v>0</v>
      </c>
      <c r="R29" s="98">
        <v>0</v>
      </c>
      <c r="S29" s="98">
        <v>0</v>
      </c>
      <c r="T29" s="98">
        <v>54</v>
      </c>
      <c r="U29" s="98">
        <v>54</v>
      </c>
      <c r="V29" s="98">
        <v>0</v>
      </c>
      <c r="W29" s="98">
        <v>0</v>
      </c>
      <c r="X29" s="98">
        <v>0</v>
      </c>
      <c r="Y29" s="99" t="s">
        <v>484</v>
      </c>
      <c r="Z29" s="94" t="s">
        <v>385</v>
      </c>
      <c r="AA29" s="94" t="s">
        <v>385</v>
      </c>
      <c r="AB29" s="99" t="s">
        <v>484</v>
      </c>
    </row>
    <row r="30" spans="1:28" ht="72">
      <c r="A30" s="96" t="s">
        <v>415</v>
      </c>
      <c r="B30" s="97" t="s">
        <v>573</v>
      </c>
      <c r="C30" s="98">
        <v>9</v>
      </c>
      <c r="D30" s="98">
        <v>0</v>
      </c>
      <c r="E30" s="98">
        <v>0</v>
      </c>
      <c r="F30" s="98">
        <v>0</v>
      </c>
      <c r="G30" s="98">
        <v>0</v>
      </c>
      <c r="H30" s="98">
        <v>0</v>
      </c>
      <c r="I30" s="98">
        <v>0</v>
      </c>
      <c r="J30" s="98">
        <v>9</v>
      </c>
      <c r="K30" s="98">
        <v>9</v>
      </c>
      <c r="L30" s="98">
        <v>0</v>
      </c>
      <c r="M30" s="98">
        <v>6</v>
      </c>
      <c r="N30" s="98">
        <v>0</v>
      </c>
      <c r="O30" s="98">
        <v>0</v>
      </c>
      <c r="P30" s="98">
        <v>0</v>
      </c>
      <c r="Q30" s="98">
        <v>0</v>
      </c>
      <c r="R30" s="98">
        <v>0</v>
      </c>
      <c r="S30" s="98">
        <v>0</v>
      </c>
      <c r="T30" s="98">
        <v>6</v>
      </c>
      <c r="U30" s="98">
        <v>6</v>
      </c>
      <c r="V30" s="98">
        <v>0</v>
      </c>
      <c r="W30" s="98">
        <v>0</v>
      </c>
      <c r="X30" s="98">
        <v>0</v>
      </c>
      <c r="Y30" s="99" t="s">
        <v>485</v>
      </c>
      <c r="Z30" s="94" t="s">
        <v>385</v>
      </c>
      <c r="AA30" s="94" t="s">
        <v>385</v>
      </c>
      <c r="AB30" s="99" t="s">
        <v>485</v>
      </c>
    </row>
    <row r="31" spans="1:28" ht="60">
      <c r="A31" s="96" t="s">
        <v>416</v>
      </c>
      <c r="B31" s="97" t="s">
        <v>574</v>
      </c>
      <c r="C31" s="98">
        <v>9</v>
      </c>
      <c r="D31" s="98">
        <v>0</v>
      </c>
      <c r="E31" s="98">
        <v>0</v>
      </c>
      <c r="F31" s="98">
        <v>0</v>
      </c>
      <c r="G31" s="98">
        <v>0</v>
      </c>
      <c r="H31" s="98">
        <v>0</v>
      </c>
      <c r="I31" s="98">
        <v>0</v>
      </c>
      <c r="J31" s="98">
        <v>9</v>
      </c>
      <c r="K31" s="98">
        <v>9</v>
      </c>
      <c r="L31" s="98">
        <v>0</v>
      </c>
      <c r="M31" s="98">
        <v>6</v>
      </c>
      <c r="N31" s="98">
        <v>0</v>
      </c>
      <c r="O31" s="98">
        <v>0</v>
      </c>
      <c r="P31" s="98">
        <v>0</v>
      </c>
      <c r="Q31" s="98">
        <v>0</v>
      </c>
      <c r="R31" s="98">
        <v>0</v>
      </c>
      <c r="S31" s="98">
        <v>0</v>
      </c>
      <c r="T31" s="98">
        <v>6</v>
      </c>
      <c r="U31" s="98">
        <v>6</v>
      </c>
      <c r="V31" s="98">
        <v>0</v>
      </c>
      <c r="W31" s="98">
        <v>0</v>
      </c>
      <c r="X31" s="98">
        <v>0</v>
      </c>
      <c r="Y31" s="99" t="s">
        <v>485</v>
      </c>
      <c r="Z31" s="94" t="s">
        <v>385</v>
      </c>
      <c r="AA31" s="94" t="s">
        <v>385</v>
      </c>
      <c r="AB31" s="99" t="s">
        <v>485</v>
      </c>
    </row>
    <row r="32" spans="1:28" ht="48">
      <c r="A32" s="96" t="s">
        <v>417</v>
      </c>
      <c r="B32" s="97" t="s">
        <v>575</v>
      </c>
      <c r="C32" s="98">
        <v>900</v>
      </c>
      <c r="D32" s="98">
        <v>0</v>
      </c>
      <c r="E32" s="98">
        <v>0</v>
      </c>
      <c r="F32" s="98">
        <v>0</v>
      </c>
      <c r="G32" s="98">
        <v>0</v>
      </c>
      <c r="H32" s="98">
        <v>0</v>
      </c>
      <c r="I32" s="98">
        <v>0</v>
      </c>
      <c r="J32" s="98">
        <v>900</v>
      </c>
      <c r="K32" s="98">
        <v>900</v>
      </c>
      <c r="L32" s="98">
        <v>0</v>
      </c>
      <c r="M32" s="98">
        <v>897</v>
      </c>
      <c r="N32" s="98">
        <v>0</v>
      </c>
      <c r="O32" s="98">
        <v>0</v>
      </c>
      <c r="P32" s="98">
        <v>0</v>
      </c>
      <c r="Q32" s="98">
        <v>0</v>
      </c>
      <c r="R32" s="98">
        <v>0</v>
      </c>
      <c r="S32" s="98">
        <v>0</v>
      </c>
      <c r="T32" s="98">
        <v>897</v>
      </c>
      <c r="U32" s="98">
        <v>897</v>
      </c>
      <c r="V32" s="98">
        <v>0</v>
      </c>
      <c r="W32" s="98">
        <v>0</v>
      </c>
      <c r="X32" s="98">
        <v>0</v>
      </c>
      <c r="Y32" s="99" t="s">
        <v>486</v>
      </c>
      <c r="Z32" s="94" t="s">
        <v>385</v>
      </c>
      <c r="AA32" s="94" t="s">
        <v>385</v>
      </c>
      <c r="AB32" s="99" t="s">
        <v>486</v>
      </c>
    </row>
    <row r="33" spans="1:28" ht="36">
      <c r="A33" s="96" t="s">
        <v>418</v>
      </c>
      <c r="B33" s="97" t="s">
        <v>576</v>
      </c>
      <c r="C33" s="98">
        <v>2308</v>
      </c>
      <c r="D33" s="98">
        <v>0</v>
      </c>
      <c r="E33" s="98">
        <v>0</v>
      </c>
      <c r="F33" s="98">
        <v>0</v>
      </c>
      <c r="G33" s="98">
        <v>0</v>
      </c>
      <c r="H33" s="98">
        <v>0</v>
      </c>
      <c r="I33" s="98">
        <v>0</v>
      </c>
      <c r="J33" s="98">
        <v>2308</v>
      </c>
      <c r="K33" s="98">
        <v>2308</v>
      </c>
      <c r="L33" s="98">
        <v>0</v>
      </c>
      <c r="M33" s="98">
        <v>2200</v>
      </c>
      <c r="N33" s="98">
        <v>0</v>
      </c>
      <c r="O33" s="98">
        <v>0</v>
      </c>
      <c r="P33" s="98">
        <v>0</v>
      </c>
      <c r="Q33" s="98">
        <v>0</v>
      </c>
      <c r="R33" s="98">
        <v>0</v>
      </c>
      <c r="S33" s="98">
        <v>0</v>
      </c>
      <c r="T33" s="98">
        <v>2200</v>
      </c>
      <c r="U33" s="98">
        <v>2200</v>
      </c>
      <c r="V33" s="98">
        <v>0</v>
      </c>
      <c r="W33" s="98">
        <v>0</v>
      </c>
      <c r="X33" s="98">
        <v>0</v>
      </c>
      <c r="Y33" s="99" t="s">
        <v>455</v>
      </c>
      <c r="Z33" s="94" t="s">
        <v>385</v>
      </c>
      <c r="AA33" s="94" t="s">
        <v>385</v>
      </c>
      <c r="AB33" s="99" t="s">
        <v>455</v>
      </c>
    </row>
    <row r="34" spans="1:28" ht="60">
      <c r="A34" s="96" t="s">
        <v>419</v>
      </c>
      <c r="B34" s="97" t="s">
        <v>577</v>
      </c>
      <c r="C34" s="98">
        <v>23368</v>
      </c>
      <c r="D34" s="98">
        <v>23368</v>
      </c>
      <c r="E34" s="98">
        <v>0</v>
      </c>
      <c r="F34" s="98">
        <v>0</v>
      </c>
      <c r="G34" s="98">
        <v>0</v>
      </c>
      <c r="H34" s="98">
        <v>0</v>
      </c>
      <c r="I34" s="98">
        <v>0</v>
      </c>
      <c r="J34" s="98">
        <v>0</v>
      </c>
      <c r="K34" s="98">
        <v>0</v>
      </c>
      <c r="L34" s="98">
        <v>0</v>
      </c>
      <c r="M34" s="98">
        <v>1925</v>
      </c>
      <c r="N34" s="98">
        <v>1925</v>
      </c>
      <c r="O34" s="98">
        <v>0</v>
      </c>
      <c r="P34" s="98">
        <v>0</v>
      </c>
      <c r="Q34" s="98">
        <v>0</v>
      </c>
      <c r="R34" s="98">
        <v>0</v>
      </c>
      <c r="S34" s="98">
        <v>0</v>
      </c>
      <c r="T34" s="98">
        <v>0</v>
      </c>
      <c r="U34" s="98">
        <v>0</v>
      </c>
      <c r="V34" s="98">
        <v>0</v>
      </c>
      <c r="W34" s="98">
        <v>0</v>
      </c>
      <c r="X34" s="98">
        <v>0</v>
      </c>
      <c r="Y34" s="99" t="s">
        <v>457</v>
      </c>
      <c r="Z34" s="99" t="s">
        <v>457</v>
      </c>
      <c r="AA34" s="94" t="s">
        <v>385</v>
      </c>
      <c r="AB34" s="94" t="s">
        <v>385</v>
      </c>
    </row>
    <row r="35" spans="1:28" ht="48">
      <c r="A35" s="96" t="s">
        <v>549</v>
      </c>
      <c r="B35" s="97" t="s">
        <v>578</v>
      </c>
      <c r="C35" s="98">
        <v>467</v>
      </c>
      <c r="D35" s="98">
        <v>0</v>
      </c>
      <c r="E35" s="98">
        <v>0</v>
      </c>
      <c r="F35" s="98">
        <v>0</v>
      </c>
      <c r="G35" s="98">
        <v>0</v>
      </c>
      <c r="H35" s="98">
        <v>0</v>
      </c>
      <c r="I35" s="98">
        <v>0</v>
      </c>
      <c r="J35" s="98">
        <v>467</v>
      </c>
      <c r="K35" s="98">
        <v>467</v>
      </c>
      <c r="L35" s="98">
        <v>0</v>
      </c>
      <c r="M35" s="98">
        <v>460</v>
      </c>
      <c r="N35" s="98">
        <v>0</v>
      </c>
      <c r="O35" s="98">
        <v>0</v>
      </c>
      <c r="P35" s="98">
        <v>0</v>
      </c>
      <c r="Q35" s="98">
        <v>0</v>
      </c>
      <c r="R35" s="98">
        <v>0</v>
      </c>
      <c r="S35" s="98">
        <v>0</v>
      </c>
      <c r="T35" s="98">
        <v>460</v>
      </c>
      <c r="U35" s="98">
        <v>460</v>
      </c>
      <c r="V35" s="98">
        <v>0</v>
      </c>
      <c r="W35" s="98">
        <v>0</v>
      </c>
      <c r="X35" s="98">
        <v>0</v>
      </c>
      <c r="Y35" s="99" t="s">
        <v>487</v>
      </c>
      <c r="Z35" s="94" t="s">
        <v>385</v>
      </c>
      <c r="AA35" s="94" t="s">
        <v>385</v>
      </c>
      <c r="AB35" s="99" t="s">
        <v>487</v>
      </c>
    </row>
    <row r="36" spans="1:28" ht="48">
      <c r="A36" s="96" t="s">
        <v>579</v>
      </c>
      <c r="B36" s="97" t="s">
        <v>580</v>
      </c>
      <c r="C36" s="98">
        <v>466</v>
      </c>
      <c r="D36" s="98">
        <v>0</v>
      </c>
      <c r="E36" s="98">
        <v>0</v>
      </c>
      <c r="F36" s="98">
        <v>0</v>
      </c>
      <c r="G36" s="98">
        <v>0</v>
      </c>
      <c r="H36" s="98">
        <v>0</v>
      </c>
      <c r="I36" s="98">
        <v>0</v>
      </c>
      <c r="J36" s="98">
        <v>466</v>
      </c>
      <c r="K36" s="98">
        <v>466</v>
      </c>
      <c r="L36" s="98">
        <v>0</v>
      </c>
      <c r="M36" s="98">
        <v>165</v>
      </c>
      <c r="N36" s="98">
        <v>0</v>
      </c>
      <c r="O36" s="98">
        <v>0</v>
      </c>
      <c r="P36" s="98">
        <v>0</v>
      </c>
      <c r="Q36" s="98">
        <v>0</v>
      </c>
      <c r="R36" s="98">
        <v>0</v>
      </c>
      <c r="S36" s="98">
        <v>0</v>
      </c>
      <c r="T36" s="98">
        <v>165</v>
      </c>
      <c r="U36" s="98">
        <v>165</v>
      </c>
      <c r="V36" s="98">
        <v>0</v>
      </c>
      <c r="W36" s="98">
        <v>0</v>
      </c>
      <c r="X36" s="98">
        <v>0</v>
      </c>
      <c r="Y36" s="99" t="s">
        <v>488</v>
      </c>
      <c r="Z36" s="94" t="s">
        <v>385</v>
      </c>
      <c r="AA36" s="94" t="s">
        <v>385</v>
      </c>
      <c r="AB36" s="99" t="s">
        <v>488</v>
      </c>
    </row>
    <row r="37" spans="1:28" ht="60">
      <c r="A37" s="96" t="s">
        <v>581</v>
      </c>
      <c r="B37" s="97" t="s">
        <v>582</v>
      </c>
      <c r="C37" s="98">
        <v>2</v>
      </c>
      <c r="D37" s="98">
        <v>0</v>
      </c>
      <c r="E37" s="98">
        <v>0</v>
      </c>
      <c r="F37" s="98">
        <v>0</v>
      </c>
      <c r="G37" s="98">
        <v>0</v>
      </c>
      <c r="H37" s="98">
        <v>0</v>
      </c>
      <c r="I37" s="98">
        <v>0</v>
      </c>
      <c r="J37" s="98">
        <v>2</v>
      </c>
      <c r="K37" s="98">
        <v>2</v>
      </c>
      <c r="L37" s="98">
        <v>0</v>
      </c>
      <c r="M37" s="98">
        <v>2</v>
      </c>
      <c r="N37" s="98">
        <v>0</v>
      </c>
      <c r="O37" s="98">
        <v>0</v>
      </c>
      <c r="P37" s="98">
        <v>0</v>
      </c>
      <c r="Q37" s="98">
        <v>0</v>
      </c>
      <c r="R37" s="98">
        <v>0</v>
      </c>
      <c r="S37" s="98">
        <v>0</v>
      </c>
      <c r="T37" s="98">
        <v>2</v>
      </c>
      <c r="U37" s="98">
        <v>2</v>
      </c>
      <c r="V37" s="98">
        <v>0</v>
      </c>
      <c r="W37" s="98">
        <v>0</v>
      </c>
      <c r="X37" s="98">
        <v>0</v>
      </c>
      <c r="Y37" s="99" t="s">
        <v>441</v>
      </c>
      <c r="Z37" s="94" t="s">
        <v>385</v>
      </c>
      <c r="AA37" s="94" t="s">
        <v>385</v>
      </c>
      <c r="AB37" s="99" t="s">
        <v>441</v>
      </c>
    </row>
    <row r="38" spans="1:28" ht="60">
      <c r="A38" s="96" t="s">
        <v>583</v>
      </c>
      <c r="B38" s="97" t="s">
        <v>584</v>
      </c>
      <c r="C38" s="98">
        <v>233</v>
      </c>
      <c r="D38" s="98">
        <v>0</v>
      </c>
      <c r="E38" s="98">
        <v>0</v>
      </c>
      <c r="F38" s="98">
        <v>0</v>
      </c>
      <c r="G38" s="98">
        <v>0</v>
      </c>
      <c r="H38" s="98">
        <v>0</v>
      </c>
      <c r="I38" s="98">
        <v>0</v>
      </c>
      <c r="J38" s="98">
        <v>233</v>
      </c>
      <c r="K38" s="98">
        <v>233</v>
      </c>
      <c r="L38" s="98">
        <v>0</v>
      </c>
      <c r="M38" s="98">
        <v>233</v>
      </c>
      <c r="N38" s="98">
        <v>0</v>
      </c>
      <c r="O38" s="98">
        <v>0</v>
      </c>
      <c r="P38" s="98">
        <v>0</v>
      </c>
      <c r="Q38" s="98">
        <v>0</v>
      </c>
      <c r="R38" s="98">
        <v>0</v>
      </c>
      <c r="S38" s="98">
        <v>0</v>
      </c>
      <c r="T38" s="98">
        <v>233</v>
      </c>
      <c r="U38" s="98">
        <v>233</v>
      </c>
      <c r="V38" s="98">
        <v>0</v>
      </c>
      <c r="W38" s="98">
        <v>0</v>
      </c>
      <c r="X38" s="98">
        <v>0</v>
      </c>
      <c r="Y38" s="99" t="s">
        <v>441</v>
      </c>
      <c r="Z38" s="94" t="s">
        <v>385</v>
      </c>
      <c r="AA38" s="94" t="s">
        <v>385</v>
      </c>
      <c r="AB38" s="99" t="s">
        <v>441</v>
      </c>
    </row>
    <row r="39" spans="1:28" ht="60">
      <c r="A39" s="96" t="s">
        <v>585</v>
      </c>
      <c r="B39" s="97" t="s">
        <v>586</v>
      </c>
      <c r="C39" s="98">
        <v>233</v>
      </c>
      <c r="D39" s="98">
        <v>0</v>
      </c>
      <c r="E39" s="98">
        <v>0</v>
      </c>
      <c r="F39" s="98">
        <v>0</v>
      </c>
      <c r="G39" s="98">
        <v>0</v>
      </c>
      <c r="H39" s="98">
        <v>0</v>
      </c>
      <c r="I39" s="98">
        <v>0</v>
      </c>
      <c r="J39" s="98">
        <v>233</v>
      </c>
      <c r="K39" s="98">
        <v>233</v>
      </c>
      <c r="L39" s="98">
        <v>0</v>
      </c>
      <c r="M39" s="98">
        <v>233</v>
      </c>
      <c r="N39" s="98">
        <v>0</v>
      </c>
      <c r="O39" s="98">
        <v>0</v>
      </c>
      <c r="P39" s="98">
        <v>0</v>
      </c>
      <c r="Q39" s="98">
        <v>0</v>
      </c>
      <c r="R39" s="98">
        <v>0</v>
      </c>
      <c r="S39" s="98">
        <v>0</v>
      </c>
      <c r="T39" s="98">
        <v>233</v>
      </c>
      <c r="U39" s="98">
        <v>233</v>
      </c>
      <c r="V39" s="98">
        <v>0</v>
      </c>
      <c r="W39" s="98">
        <v>0</v>
      </c>
      <c r="X39" s="98">
        <v>0</v>
      </c>
      <c r="Y39" s="99" t="s">
        <v>441</v>
      </c>
      <c r="Z39" s="94" t="s">
        <v>385</v>
      </c>
      <c r="AA39" s="94" t="s">
        <v>385</v>
      </c>
      <c r="AB39" s="99" t="s">
        <v>441</v>
      </c>
    </row>
    <row r="40" spans="1:28" ht="84">
      <c r="A40" s="96" t="s">
        <v>587</v>
      </c>
      <c r="B40" s="97" t="s">
        <v>588</v>
      </c>
      <c r="C40" s="98">
        <v>2</v>
      </c>
      <c r="D40" s="98">
        <v>0</v>
      </c>
      <c r="E40" s="98">
        <v>0</v>
      </c>
      <c r="F40" s="98">
        <v>0</v>
      </c>
      <c r="G40" s="98">
        <v>0</v>
      </c>
      <c r="H40" s="98">
        <v>0</v>
      </c>
      <c r="I40" s="98">
        <v>0</v>
      </c>
      <c r="J40" s="98">
        <v>2</v>
      </c>
      <c r="K40" s="98">
        <v>2</v>
      </c>
      <c r="L40" s="98">
        <v>0</v>
      </c>
      <c r="M40" s="98">
        <v>2</v>
      </c>
      <c r="N40" s="98">
        <v>0</v>
      </c>
      <c r="O40" s="98">
        <v>0</v>
      </c>
      <c r="P40" s="98">
        <v>0</v>
      </c>
      <c r="Q40" s="98">
        <v>0</v>
      </c>
      <c r="R40" s="98">
        <v>0</v>
      </c>
      <c r="S40" s="98">
        <v>0</v>
      </c>
      <c r="T40" s="98">
        <v>2</v>
      </c>
      <c r="U40" s="98">
        <v>2</v>
      </c>
      <c r="V40" s="98">
        <v>0</v>
      </c>
      <c r="W40" s="98">
        <v>0</v>
      </c>
      <c r="X40" s="98">
        <v>0</v>
      </c>
      <c r="Y40" s="99" t="s">
        <v>441</v>
      </c>
      <c r="Z40" s="94" t="s">
        <v>385</v>
      </c>
      <c r="AA40" s="94" t="s">
        <v>385</v>
      </c>
      <c r="AB40" s="99" t="s">
        <v>441</v>
      </c>
    </row>
    <row r="41" spans="1:28" ht="84">
      <c r="A41" s="96" t="s">
        <v>589</v>
      </c>
      <c r="B41" s="97" t="s">
        <v>590</v>
      </c>
      <c r="C41" s="98">
        <v>24000</v>
      </c>
      <c r="D41" s="98">
        <v>24000</v>
      </c>
      <c r="E41" s="98">
        <v>0</v>
      </c>
      <c r="F41" s="98">
        <v>0</v>
      </c>
      <c r="G41" s="98">
        <v>0</v>
      </c>
      <c r="H41" s="98">
        <v>0</v>
      </c>
      <c r="I41" s="98">
        <v>0</v>
      </c>
      <c r="J41" s="98">
        <v>0</v>
      </c>
      <c r="K41" s="98">
        <v>0</v>
      </c>
      <c r="L41" s="98">
        <v>0</v>
      </c>
      <c r="M41" s="98">
        <v>2873</v>
      </c>
      <c r="N41" s="98">
        <v>2873</v>
      </c>
      <c r="O41" s="98">
        <v>0</v>
      </c>
      <c r="P41" s="98">
        <v>0</v>
      </c>
      <c r="Q41" s="98">
        <v>0</v>
      </c>
      <c r="R41" s="98">
        <v>0</v>
      </c>
      <c r="S41" s="98">
        <v>0</v>
      </c>
      <c r="T41" s="98">
        <v>0</v>
      </c>
      <c r="U41" s="98">
        <v>0</v>
      </c>
      <c r="V41" s="98">
        <v>0</v>
      </c>
      <c r="W41" s="98">
        <v>0</v>
      </c>
      <c r="X41" s="98">
        <v>0</v>
      </c>
      <c r="Y41" s="99" t="s">
        <v>465</v>
      </c>
      <c r="Z41" s="99" t="s">
        <v>465</v>
      </c>
      <c r="AA41" s="94" t="s">
        <v>385</v>
      </c>
      <c r="AB41" s="94" t="s">
        <v>385</v>
      </c>
    </row>
    <row r="42" spans="1:28" ht="84">
      <c r="A42" s="96" t="s">
        <v>591</v>
      </c>
      <c r="B42" s="97" t="s">
        <v>592</v>
      </c>
      <c r="C42" s="98">
        <v>4999</v>
      </c>
      <c r="D42" s="98">
        <v>4999</v>
      </c>
      <c r="E42" s="98">
        <v>0</v>
      </c>
      <c r="F42" s="98">
        <v>0</v>
      </c>
      <c r="G42" s="98">
        <v>0</v>
      </c>
      <c r="H42" s="98">
        <v>0</v>
      </c>
      <c r="I42" s="98">
        <v>0</v>
      </c>
      <c r="J42" s="98">
        <v>0</v>
      </c>
      <c r="K42" s="98">
        <v>0</v>
      </c>
      <c r="L42" s="98">
        <v>0</v>
      </c>
      <c r="M42" s="98">
        <v>3677</v>
      </c>
      <c r="N42" s="98">
        <v>3677</v>
      </c>
      <c r="O42" s="98">
        <v>0</v>
      </c>
      <c r="P42" s="98">
        <v>0</v>
      </c>
      <c r="Q42" s="98">
        <v>0</v>
      </c>
      <c r="R42" s="98">
        <v>0</v>
      </c>
      <c r="S42" s="98">
        <v>0</v>
      </c>
      <c r="T42" s="98">
        <v>0</v>
      </c>
      <c r="U42" s="98">
        <v>0</v>
      </c>
      <c r="V42" s="98">
        <v>0</v>
      </c>
      <c r="W42" s="98">
        <v>0</v>
      </c>
      <c r="X42" s="98">
        <v>0</v>
      </c>
      <c r="Y42" s="99" t="s">
        <v>467</v>
      </c>
      <c r="Z42" s="99" t="s">
        <v>467</v>
      </c>
      <c r="AA42" s="94" t="s">
        <v>385</v>
      </c>
      <c r="AB42" s="94" t="s">
        <v>385</v>
      </c>
    </row>
    <row r="43" spans="1:28" ht="60">
      <c r="A43" s="96" t="s">
        <v>593</v>
      </c>
      <c r="B43" s="97" t="s">
        <v>594</v>
      </c>
      <c r="C43" s="98">
        <v>750</v>
      </c>
      <c r="D43" s="98">
        <v>750</v>
      </c>
      <c r="E43" s="98">
        <v>0</v>
      </c>
      <c r="F43" s="98">
        <v>0</v>
      </c>
      <c r="G43" s="98">
        <v>0</v>
      </c>
      <c r="H43" s="98">
        <v>0</v>
      </c>
      <c r="I43" s="98">
        <v>0</v>
      </c>
      <c r="J43" s="98">
        <v>0</v>
      </c>
      <c r="K43" s="98">
        <v>0</v>
      </c>
      <c r="L43" s="98">
        <v>0</v>
      </c>
      <c r="M43" s="98">
        <v>704</v>
      </c>
      <c r="N43" s="98">
        <v>704</v>
      </c>
      <c r="O43" s="98">
        <v>0</v>
      </c>
      <c r="P43" s="98">
        <v>0</v>
      </c>
      <c r="Q43" s="98">
        <v>0</v>
      </c>
      <c r="R43" s="98">
        <v>0</v>
      </c>
      <c r="S43" s="98">
        <v>0</v>
      </c>
      <c r="T43" s="98">
        <v>0</v>
      </c>
      <c r="U43" s="98">
        <v>0</v>
      </c>
      <c r="V43" s="98">
        <v>0</v>
      </c>
      <c r="W43" s="98">
        <v>0</v>
      </c>
      <c r="X43" s="98">
        <v>0</v>
      </c>
      <c r="Y43" s="99" t="s">
        <v>489</v>
      </c>
      <c r="Z43" s="99" t="s">
        <v>489</v>
      </c>
      <c r="AA43" s="94" t="s">
        <v>385</v>
      </c>
      <c r="AB43" s="94" t="s">
        <v>385</v>
      </c>
    </row>
  </sheetData>
  <mergeCells count="35">
    <mergeCell ref="D10:D11"/>
    <mergeCell ref="E10:F10"/>
    <mergeCell ref="G10:G11"/>
    <mergeCell ref="H10:I10"/>
    <mergeCell ref="J10:J11"/>
    <mergeCell ref="Z9:Z11"/>
    <mergeCell ref="A1:C1"/>
    <mergeCell ref="A4:AB4"/>
    <mergeCell ref="A5:AB5"/>
    <mergeCell ref="A6:AB6"/>
    <mergeCell ref="A8:A11"/>
    <mergeCell ref="B8:B11"/>
    <mergeCell ref="C8:L8"/>
    <mergeCell ref="M8:V8"/>
    <mergeCell ref="W8:W11"/>
    <mergeCell ref="X8:X11"/>
    <mergeCell ref="Y8:AB8"/>
    <mergeCell ref="C9:C11"/>
    <mergeCell ref="D9:F9"/>
    <mergeCell ref="AA9:AA11"/>
    <mergeCell ref="AB9:AB11"/>
    <mergeCell ref="G9:I9"/>
    <mergeCell ref="J9:L9"/>
    <mergeCell ref="M9:M11"/>
    <mergeCell ref="T9:V9"/>
    <mergeCell ref="Y9:Y11"/>
    <mergeCell ref="K10:L10"/>
    <mergeCell ref="N10:N11"/>
    <mergeCell ref="O10:P10"/>
    <mergeCell ref="Q10:Q11"/>
    <mergeCell ref="R10:S10"/>
    <mergeCell ref="T10:T11"/>
    <mergeCell ref="U10:V10"/>
    <mergeCell ref="N9:P9"/>
    <mergeCell ref="Q9:S9"/>
  </mergeCells>
  <pageMargins left="0.61" right="0.36" top="0.74803149606299213" bottom="0.74803149606299213" header="0.31496062992125984" footer="0.31496062992125984"/>
  <pageSetup scale="5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5"/>
  <sheetViews>
    <sheetView zoomScale="63" zoomScaleNormal="63" workbookViewId="0">
      <selection activeCell="A3" sqref="A3:Z3"/>
    </sheetView>
  </sheetViews>
  <sheetFormatPr defaultRowHeight="15"/>
  <cols>
    <col min="1" max="1" width="6.28515625" customWidth="1"/>
    <col min="2" max="2" width="22.5703125" customWidth="1"/>
    <col min="4" max="4" width="11.140625" customWidth="1"/>
    <col min="5" max="5" width="13.28515625" bestFit="1" customWidth="1"/>
    <col min="7" max="7" width="13.28515625" bestFit="1" customWidth="1"/>
    <col min="9" max="10" width="12.140625" bestFit="1" customWidth="1"/>
    <col min="11" max="11" width="13.28515625" bestFit="1" customWidth="1"/>
    <col min="12" max="12" width="12.28515625" bestFit="1" customWidth="1"/>
    <col min="13" max="13" width="12.140625" bestFit="1" customWidth="1"/>
    <col min="15" max="15" width="12.140625" bestFit="1" customWidth="1"/>
    <col min="17" max="18" width="12.140625" bestFit="1" customWidth="1"/>
    <col min="19" max="19" width="12.7109375" bestFit="1" customWidth="1"/>
  </cols>
  <sheetData>
    <row r="1" spans="1:26" ht="15.75">
      <c r="Z1" s="1" t="s">
        <v>225</v>
      </c>
    </row>
    <row r="2" spans="1:26" ht="15.75">
      <c r="A2" s="131" t="s">
        <v>287</v>
      </c>
      <c r="B2" s="131"/>
      <c r="C2" s="131"/>
      <c r="D2" s="131"/>
      <c r="E2" s="131"/>
      <c r="F2" s="131"/>
      <c r="G2" s="131"/>
      <c r="H2" s="131"/>
      <c r="I2" s="131"/>
      <c r="J2" s="131"/>
      <c r="K2" s="131"/>
      <c r="L2" s="131"/>
      <c r="M2" s="131"/>
      <c r="N2" s="131"/>
      <c r="O2" s="131"/>
      <c r="P2" s="131"/>
      <c r="Q2" s="131"/>
      <c r="R2" s="131"/>
      <c r="S2" s="131"/>
      <c r="T2" s="131"/>
      <c r="U2" s="131"/>
      <c r="V2" s="131"/>
      <c r="W2" s="131"/>
      <c r="X2" s="131"/>
      <c r="Y2" s="131"/>
      <c r="Z2" s="131"/>
    </row>
    <row r="3" spans="1:26" ht="15.75">
      <c r="A3" s="132" t="str">
        <f>+'58'!A6:AB6</f>
        <v>( Kèm theo Quyết định số:  362 /QĐ-UBND ngày 29/4/2026 của UBND xã Thiên Phủ)</v>
      </c>
      <c r="B3" s="132"/>
      <c r="C3" s="132"/>
      <c r="D3" s="132"/>
      <c r="E3" s="132"/>
      <c r="F3" s="132"/>
      <c r="G3" s="132"/>
      <c r="H3" s="132"/>
      <c r="I3" s="132"/>
      <c r="J3" s="132"/>
      <c r="K3" s="132"/>
      <c r="L3" s="132"/>
      <c r="M3" s="132"/>
      <c r="N3" s="132"/>
      <c r="O3" s="132"/>
      <c r="P3" s="132"/>
      <c r="Q3" s="132"/>
      <c r="R3" s="132"/>
      <c r="S3" s="132"/>
      <c r="T3" s="132"/>
      <c r="U3" s="132"/>
      <c r="V3" s="132"/>
      <c r="W3" s="132"/>
      <c r="X3" s="132"/>
      <c r="Y3" s="132"/>
      <c r="Z3" s="132"/>
    </row>
    <row r="4" spans="1:26" ht="15.75">
      <c r="Z4" s="2" t="s">
        <v>5</v>
      </c>
    </row>
    <row r="5" spans="1:26" ht="15.75">
      <c r="A5" s="122" t="s">
        <v>0</v>
      </c>
      <c r="B5" s="122" t="s">
        <v>136</v>
      </c>
      <c r="C5" s="122" t="s">
        <v>175</v>
      </c>
      <c r="D5" s="122"/>
      <c r="E5" s="122"/>
      <c r="F5" s="122"/>
      <c r="G5" s="122"/>
      <c r="H5" s="122"/>
      <c r="I5" s="122"/>
      <c r="J5" s="122"/>
      <c r="K5" s="122" t="s">
        <v>193</v>
      </c>
      <c r="L5" s="122"/>
      <c r="M5" s="122"/>
      <c r="N5" s="122"/>
      <c r="O5" s="122"/>
      <c r="P5" s="122"/>
      <c r="Q5" s="122"/>
      <c r="R5" s="122"/>
      <c r="S5" s="122" t="s">
        <v>92</v>
      </c>
      <c r="T5" s="122"/>
      <c r="U5" s="122"/>
      <c r="V5" s="122"/>
      <c r="W5" s="122"/>
      <c r="X5" s="122"/>
      <c r="Y5" s="122"/>
      <c r="Z5" s="122"/>
    </row>
    <row r="6" spans="1:26" ht="21" customHeight="1">
      <c r="A6" s="122"/>
      <c r="B6" s="122"/>
      <c r="C6" s="122" t="s">
        <v>25</v>
      </c>
      <c r="D6" s="122" t="s">
        <v>199</v>
      </c>
      <c r="E6" s="122" t="s">
        <v>200</v>
      </c>
      <c r="F6" s="122"/>
      <c r="G6" s="122"/>
      <c r="H6" s="122"/>
      <c r="I6" s="122"/>
      <c r="J6" s="122"/>
      <c r="K6" s="122" t="s">
        <v>25</v>
      </c>
      <c r="L6" s="122" t="s">
        <v>199</v>
      </c>
      <c r="M6" s="122" t="s">
        <v>200</v>
      </c>
      <c r="N6" s="122"/>
      <c r="O6" s="122"/>
      <c r="P6" s="122"/>
      <c r="Q6" s="122"/>
      <c r="R6" s="122"/>
      <c r="S6" s="122" t="s">
        <v>25</v>
      </c>
      <c r="T6" s="122" t="s">
        <v>199</v>
      </c>
      <c r="U6" s="122" t="s">
        <v>200</v>
      </c>
      <c r="V6" s="122"/>
      <c r="W6" s="122"/>
      <c r="X6" s="122"/>
      <c r="Y6" s="122"/>
      <c r="Z6" s="122"/>
    </row>
    <row r="7" spans="1:26" ht="24.75" customHeight="1">
      <c r="A7" s="122"/>
      <c r="B7" s="122"/>
      <c r="C7" s="122"/>
      <c r="D7" s="122"/>
      <c r="E7" s="122" t="s">
        <v>25</v>
      </c>
      <c r="F7" s="122" t="s">
        <v>226</v>
      </c>
      <c r="G7" s="122"/>
      <c r="H7" s="122" t="s">
        <v>227</v>
      </c>
      <c r="I7" s="122" t="s">
        <v>228</v>
      </c>
      <c r="J7" s="122" t="s">
        <v>229</v>
      </c>
      <c r="K7" s="122"/>
      <c r="L7" s="122"/>
      <c r="M7" s="122" t="s">
        <v>25</v>
      </c>
      <c r="N7" s="122" t="s">
        <v>226</v>
      </c>
      <c r="O7" s="122"/>
      <c r="P7" s="122" t="s">
        <v>227</v>
      </c>
      <c r="Q7" s="122" t="s">
        <v>228</v>
      </c>
      <c r="R7" s="122" t="s">
        <v>229</v>
      </c>
      <c r="S7" s="122"/>
      <c r="T7" s="122"/>
      <c r="U7" s="122" t="s">
        <v>25</v>
      </c>
      <c r="V7" s="122" t="s">
        <v>226</v>
      </c>
      <c r="W7" s="122"/>
      <c r="X7" s="122" t="s">
        <v>227</v>
      </c>
      <c r="Y7" s="122" t="s">
        <v>228</v>
      </c>
      <c r="Z7" s="122" t="s">
        <v>229</v>
      </c>
    </row>
    <row r="8" spans="1:26" ht="107.25" customHeight="1">
      <c r="A8" s="122"/>
      <c r="B8" s="122"/>
      <c r="C8" s="122"/>
      <c r="D8" s="122"/>
      <c r="E8" s="122"/>
      <c r="F8" s="5" t="s">
        <v>183</v>
      </c>
      <c r="G8" s="5" t="s">
        <v>28</v>
      </c>
      <c r="H8" s="122"/>
      <c r="I8" s="122"/>
      <c r="J8" s="122"/>
      <c r="K8" s="122"/>
      <c r="L8" s="122"/>
      <c r="M8" s="122"/>
      <c r="N8" s="5" t="s">
        <v>183</v>
      </c>
      <c r="O8" s="5" t="s">
        <v>28</v>
      </c>
      <c r="P8" s="122"/>
      <c r="Q8" s="122"/>
      <c r="R8" s="122"/>
      <c r="S8" s="122"/>
      <c r="T8" s="122"/>
      <c r="U8" s="122"/>
      <c r="V8" s="5" t="s">
        <v>183</v>
      </c>
      <c r="W8" s="5" t="s">
        <v>28</v>
      </c>
      <c r="X8" s="122"/>
      <c r="Y8" s="122"/>
      <c r="Z8" s="122"/>
    </row>
    <row r="9" spans="1:26" s="10" customFormat="1" ht="12.75">
      <c r="A9" s="9" t="s">
        <v>2</v>
      </c>
      <c r="B9" s="9" t="s">
        <v>3</v>
      </c>
      <c r="C9" s="9">
        <v>1</v>
      </c>
      <c r="D9" s="9">
        <v>2</v>
      </c>
      <c r="E9" s="9" t="s">
        <v>230</v>
      </c>
      <c r="F9" s="9">
        <v>4</v>
      </c>
      <c r="G9" s="9">
        <v>5</v>
      </c>
      <c r="H9" s="9">
        <v>6</v>
      </c>
      <c r="I9" s="9">
        <v>7</v>
      </c>
      <c r="J9" s="9">
        <v>8</v>
      </c>
      <c r="K9" s="9">
        <v>9</v>
      </c>
      <c r="L9" s="9">
        <v>10</v>
      </c>
      <c r="M9" s="9" t="s">
        <v>231</v>
      </c>
      <c r="N9" s="9">
        <v>12</v>
      </c>
      <c r="O9" s="9">
        <v>13</v>
      </c>
      <c r="P9" s="9">
        <v>14</v>
      </c>
      <c r="Q9" s="9">
        <v>15</v>
      </c>
      <c r="R9" s="9">
        <v>16</v>
      </c>
      <c r="S9" s="9" t="s">
        <v>232</v>
      </c>
      <c r="T9" s="9" t="s">
        <v>233</v>
      </c>
      <c r="U9" s="9" t="s">
        <v>234</v>
      </c>
      <c r="V9" s="9" t="s">
        <v>235</v>
      </c>
      <c r="W9" s="9" t="s">
        <v>236</v>
      </c>
      <c r="X9" s="9" t="s">
        <v>237</v>
      </c>
      <c r="Y9" s="9" t="s">
        <v>238</v>
      </c>
      <c r="Z9" s="9" t="s">
        <v>239</v>
      </c>
    </row>
    <row r="10" spans="1:26" ht="15.75">
      <c r="A10" s="7"/>
      <c r="B10" s="6" t="s">
        <v>26</v>
      </c>
      <c r="C10" s="7"/>
      <c r="D10" s="7"/>
      <c r="E10" s="7"/>
      <c r="F10" s="7"/>
      <c r="G10" s="7"/>
      <c r="H10" s="7"/>
      <c r="I10" s="7"/>
      <c r="J10" s="7"/>
      <c r="K10" s="7"/>
      <c r="L10" s="7"/>
      <c r="M10" s="7"/>
      <c r="N10" s="7"/>
      <c r="O10" s="7"/>
      <c r="P10" s="7"/>
      <c r="Q10" s="7"/>
      <c r="R10" s="7"/>
      <c r="S10" s="7"/>
      <c r="T10" s="7"/>
      <c r="U10" s="7"/>
      <c r="V10" s="7"/>
      <c r="W10" s="7"/>
      <c r="X10" s="7"/>
      <c r="Y10" s="7"/>
      <c r="Z10" s="7"/>
    </row>
    <row r="11" spans="1:26" ht="15.75">
      <c r="A11" s="4">
        <v>1</v>
      </c>
      <c r="B11" s="7" t="s">
        <v>425</v>
      </c>
      <c r="C11" s="7">
        <f>+E11</f>
        <v>117075.94440000001</v>
      </c>
      <c r="D11" s="43">
        <f>+'48'!C13/1000000</f>
        <v>70283</v>
      </c>
      <c r="E11" s="43">
        <f>+F11+G11</f>
        <v>117075.94440000001</v>
      </c>
      <c r="F11" s="43"/>
      <c r="G11" s="43">
        <f>+H11+I11+J11</f>
        <v>117075.94440000001</v>
      </c>
      <c r="H11" s="43"/>
      <c r="I11" s="43">
        <f>+'53'!C54</f>
        <v>83113.400999999998</v>
      </c>
      <c r="J11" s="43">
        <f>+'53'!C29</f>
        <v>33962.543400000002</v>
      </c>
      <c r="K11" s="43">
        <f>+L11+M11</f>
        <v>118285.61110000001</v>
      </c>
      <c r="L11" s="43">
        <f>+'48'!D19/1000000</f>
        <v>58420.741499999996</v>
      </c>
      <c r="M11" s="43">
        <f>+N11+O11</f>
        <v>59864.869600000005</v>
      </c>
      <c r="N11" s="43"/>
      <c r="O11" s="43">
        <f>+P11+Q11+R11</f>
        <v>59864.869600000005</v>
      </c>
      <c r="P11" s="43"/>
      <c r="Q11" s="43">
        <f>+'53'!F54</f>
        <v>34210.816000000006</v>
      </c>
      <c r="R11" s="43">
        <f>+'53'!F29</f>
        <v>25654.053599999999</v>
      </c>
      <c r="S11" s="46">
        <f>+K11/C11</f>
        <v>1.0103323249383074</v>
      </c>
      <c r="T11" s="46">
        <f>+L11/D11</f>
        <v>0.83122151160309032</v>
      </c>
      <c r="U11" s="46">
        <f>+M11/E11</f>
        <v>0.51133364677774062</v>
      </c>
      <c r="V11" s="7"/>
      <c r="W11" s="46">
        <f>+O11/G11</f>
        <v>0.51133364677774062</v>
      </c>
      <c r="X11" s="7"/>
      <c r="Y11" s="46">
        <f>+Q11/I11</f>
        <v>0.41161612433595401</v>
      </c>
      <c r="Z11" s="46">
        <f>+R11/J11</f>
        <v>0.75536314515243275</v>
      </c>
    </row>
    <row r="12" spans="1:26" ht="15.75">
      <c r="A12" s="4">
        <v>2</v>
      </c>
      <c r="B12" s="7"/>
      <c r="C12" s="7"/>
      <c r="D12" s="7"/>
      <c r="E12" s="7"/>
      <c r="F12" s="7"/>
      <c r="G12" s="7"/>
      <c r="H12" s="7"/>
      <c r="I12" s="7"/>
      <c r="J12" s="7"/>
      <c r="K12" s="7"/>
      <c r="L12" s="7"/>
      <c r="M12" s="7"/>
      <c r="N12" s="7"/>
      <c r="O12" s="7"/>
      <c r="P12" s="7"/>
      <c r="Q12" s="7"/>
      <c r="R12" s="7"/>
      <c r="S12" s="7"/>
      <c r="T12" s="7"/>
      <c r="U12" s="7"/>
      <c r="V12" s="7"/>
      <c r="W12" s="7"/>
      <c r="X12" s="7"/>
      <c r="Y12" s="7"/>
      <c r="Z12" s="46"/>
    </row>
    <row r="13" spans="1:26" ht="15.75">
      <c r="A13" s="4">
        <v>3</v>
      </c>
      <c r="B13" s="22"/>
      <c r="C13" s="7"/>
      <c r="D13" s="7"/>
      <c r="E13" s="7"/>
      <c r="F13" s="7"/>
      <c r="G13" s="7"/>
      <c r="H13" s="7"/>
      <c r="I13" s="7"/>
      <c r="J13" s="7"/>
      <c r="K13" s="7"/>
      <c r="L13" s="7"/>
      <c r="M13" s="7"/>
      <c r="N13" s="7"/>
      <c r="O13" s="7"/>
      <c r="P13" s="7"/>
      <c r="Q13" s="7"/>
      <c r="R13" s="7"/>
      <c r="S13" s="7"/>
      <c r="T13" s="7"/>
      <c r="U13" s="7"/>
      <c r="V13" s="7"/>
      <c r="W13" s="7"/>
      <c r="X13" s="7"/>
      <c r="Y13" s="7"/>
      <c r="Z13" s="7"/>
    </row>
    <row r="14" spans="1:26" ht="15.75">
      <c r="A14" s="4">
        <v>4</v>
      </c>
      <c r="B14" s="7"/>
      <c r="C14" s="7"/>
      <c r="D14" s="7"/>
      <c r="E14" s="7"/>
      <c r="F14" s="7"/>
      <c r="G14" s="7"/>
      <c r="H14" s="7"/>
      <c r="I14" s="7"/>
      <c r="J14" s="7"/>
      <c r="K14" s="7"/>
      <c r="L14" s="7"/>
      <c r="M14" s="7"/>
      <c r="N14" s="7"/>
      <c r="O14" s="7"/>
      <c r="P14" s="7"/>
      <c r="Q14" s="7"/>
      <c r="R14" s="7"/>
      <c r="S14" s="7"/>
      <c r="T14" s="7"/>
      <c r="U14" s="7"/>
      <c r="V14" s="7"/>
      <c r="W14" s="7"/>
      <c r="X14" s="7"/>
      <c r="Y14" s="7"/>
      <c r="Z14" s="7"/>
    </row>
    <row r="15" spans="1:26" ht="15.75">
      <c r="A15" s="27" t="s">
        <v>288</v>
      </c>
    </row>
  </sheetData>
  <mergeCells count="31">
    <mergeCell ref="K5:R5"/>
    <mergeCell ref="S5:Z5"/>
    <mergeCell ref="C6:C8"/>
    <mergeCell ref="D6:D8"/>
    <mergeCell ref="E6:J6"/>
    <mergeCell ref="K6:K8"/>
    <mergeCell ref="L6:L8"/>
    <mergeCell ref="F7:G7"/>
    <mergeCell ref="H7:H8"/>
    <mergeCell ref="I7:I8"/>
    <mergeCell ref="J7:J8"/>
    <mergeCell ref="M7:M8"/>
    <mergeCell ref="X7:X8"/>
    <mergeCell ref="Y7:Y8"/>
    <mergeCell ref="Z7:Z8"/>
    <mergeCell ref="A2:Z2"/>
    <mergeCell ref="A3:Z3"/>
    <mergeCell ref="N7:O7"/>
    <mergeCell ref="P7:P8"/>
    <mergeCell ref="Q7:Q8"/>
    <mergeCell ref="R7:R8"/>
    <mergeCell ref="U7:U8"/>
    <mergeCell ref="V7:W7"/>
    <mergeCell ref="M6:R6"/>
    <mergeCell ref="S6:S8"/>
    <mergeCell ref="T6:T8"/>
    <mergeCell ref="U6:Z6"/>
    <mergeCell ref="E7:E8"/>
    <mergeCell ref="A5:A8"/>
    <mergeCell ref="B5:B8"/>
    <mergeCell ref="C5:J5"/>
  </mergeCells>
  <pageMargins left="0.56999999999999995" right="0.38" top="0.74803149606299213" bottom="0.74803149606299213" header="0.31496062992125984" footer="0.31496062992125984"/>
  <pageSetup scale="4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workbookViewId="0">
      <selection activeCell="A3" sqref="A3:H3"/>
    </sheetView>
  </sheetViews>
  <sheetFormatPr defaultRowHeight="15"/>
  <cols>
    <col min="1" max="1" width="6.28515625" customWidth="1"/>
    <col min="2" max="2" width="25.5703125" customWidth="1"/>
    <col min="3" max="8" width="10" customWidth="1"/>
  </cols>
  <sheetData>
    <row r="1" spans="1:8" ht="15.75">
      <c r="H1" s="1" t="s">
        <v>240</v>
      </c>
    </row>
    <row r="2" spans="1:8" ht="15.75">
      <c r="A2" s="131" t="s">
        <v>595</v>
      </c>
      <c r="B2" s="131"/>
      <c r="C2" s="131"/>
      <c r="D2" s="131"/>
      <c r="E2" s="131"/>
      <c r="F2" s="131"/>
      <c r="G2" s="131"/>
      <c r="H2" s="131"/>
    </row>
    <row r="3" spans="1:8" ht="15.75">
      <c r="A3" s="132" t="str">
        <f>+'59'!A3:Z3</f>
        <v>( Kèm theo Quyết định số:  362 /QĐ-UBND ngày 29/4/2026 của UBND xã Thiên Phủ)</v>
      </c>
      <c r="B3" s="132"/>
      <c r="C3" s="132"/>
      <c r="D3" s="132"/>
      <c r="E3" s="132"/>
      <c r="F3" s="132"/>
      <c r="G3" s="132"/>
      <c r="H3" s="132"/>
    </row>
    <row r="4" spans="1:8" ht="15.75">
      <c r="H4" s="2" t="s">
        <v>5</v>
      </c>
    </row>
    <row r="5" spans="1:8" ht="15.75">
      <c r="A5" s="122" t="s">
        <v>0</v>
      </c>
      <c r="B5" s="122" t="s">
        <v>31</v>
      </c>
      <c r="C5" s="122" t="s">
        <v>241</v>
      </c>
      <c r="D5" s="122" t="s">
        <v>32</v>
      </c>
      <c r="E5" s="122"/>
      <c r="F5" s="122"/>
      <c r="G5" s="122"/>
      <c r="H5" s="122"/>
    </row>
    <row r="6" spans="1:8" ht="110.25">
      <c r="A6" s="122"/>
      <c r="B6" s="122"/>
      <c r="C6" s="122"/>
      <c r="D6" s="5" t="s">
        <v>242</v>
      </c>
      <c r="E6" s="5" t="s">
        <v>186</v>
      </c>
      <c r="F6" s="5" t="s">
        <v>187</v>
      </c>
      <c r="G6" s="5" t="s">
        <v>61</v>
      </c>
      <c r="H6" s="5" t="s">
        <v>243</v>
      </c>
    </row>
    <row r="7" spans="1:8" s="30" customFormat="1" ht="15.75">
      <c r="A7" s="28" t="s">
        <v>2</v>
      </c>
      <c r="B7" s="28" t="s">
        <v>3</v>
      </c>
      <c r="C7" s="28">
        <v>1</v>
      </c>
      <c r="D7" s="28">
        <v>2</v>
      </c>
      <c r="E7" s="28">
        <v>3</v>
      </c>
      <c r="F7" s="28">
        <v>4</v>
      </c>
      <c r="G7" s="28">
        <v>5</v>
      </c>
      <c r="H7" s="28">
        <v>6</v>
      </c>
    </row>
    <row r="8" spans="1:8" ht="15.75">
      <c r="A8" s="5"/>
      <c r="B8" s="6" t="s">
        <v>26</v>
      </c>
      <c r="C8" s="5">
        <f>+C9</f>
        <v>72043.705348000003</v>
      </c>
      <c r="D8" s="104">
        <f t="shared" ref="D8:H8" si="0">+D9</f>
        <v>153.257621</v>
      </c>
      <c r="E8" s="104">
        <f t="shared" si="0"/>
        <v>70283</v>
      </c>
      <c r="F8" s="104">
        <f t="shared" si="0"/>
        <v>0</v>
      </c>
      <c r="G8" s="104">
        <f t="shared" si="0"/>
        <v>1607.447727</v>
      </c>
      <c r="H8" s="104">
        <f t="shared" si="0"/>
        <v>0</v>
      </c>
    </row>
    <row r="9" spans="1:8" ht="15.75">
      <c r="A9" s="4">
        <v>1</v>
      </c>
      <c r="B9" s="7" t="s">
        <v>425</v>
      </c>
      <c r="C9" s="4">
        <f>+D9+E9+F9+G9+H9</f>
        <v>72043.705348000003</v>
      </c>
      <c r="D9" s="110">
        <f>+'49'!D9/1000000</f>
        <v>153.257621</v>
      </c>
      <c r="E9" s="33">
        <f>+'49'!D11/1000000</f>
        <v>70283</v>
      </c>
      <c r="F9" s="4"/>
      <c r="G9" s="33">
        <f>+'49'!D14/1000000</f>
        <v>1607.447727</v>
      </c>
      <c r="H9" s="4"/>
    </row>
    <row r="10" spans="1:8" ht="15.75">
      <c r="A10" s="4"/>
      <c r="B10" s="7"/>
      <c r="C10" s="4"/>
      <c r="D10" s="4"/>
      <c r="E10" s="4"/>
      <c r="F10" s="4"/>
      <c r="G10" s="4"/>
      <c r="H10" s="4"/>
    </row>
  </sheetData>
  <mergeCells count="6">
    <mergeCell ref="A5:A6"/>
    <mergeCell ref="B5:B6"/>
    <mergeCell ref="C5:C6"/>
    <mergeCell ref="D5:H5"/>
    <mergeCell ref="A2:H2"/>
    <mergeCell ref="A3:H3"/>
  </mergeCells>
  <pageMargins left="0.70866141732283472" right="0.44" top="0.74803149606299213" bottom="0.74803149606299213" header="0.31496062992125984" footer="0.31496062992125984"/>
  <pageSetup scale="9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97"/>
  <sheetViews>
    <sheetView tabSelected="1" zoomScale="66" zoomScaleNormal="66" workbookViewId="0">
      <selection activeCell="A7" sqref="A7"/>
    </sheetView>
  </sheetViews>
  <sheetFormatPr defaultColWidth="8.85546875" defaultRowHeight="15"/>
  <cols>
    <col min="1" max="1" width="6" style="109" customWidth="1"/>
    <col min="2" max="2" width="27" style="109" customWidth="1"/>
    <col min="3" max="22" width="7.140625" style="109" customWidth="1"/>
    <col min="23" max="16384" width="8.85546875" style="109"/>
  </cols>
  <sheetData>
    <row r="1" spans="1:22">
      <c r="A1" s="135" t="s">
        <v>379</v>
      </c>
      <c r="B1" s="136"/>
      <c r="C1" s="136"/>
      <c r="T1" s="89" t="s">
        <v>659</v>
      </c>
    </row>
    <row r="4" spans="1:22" ht="18.75">
      <c r="A4" s="137" t="s">
        <v>660</v>
      </c>
      <c r="B4" s="136"/>
      <c r="C4" s="136"/>
      <c r="D4" s="136"/>
      <c r="E4" s="136"/>
      <c r="F4" s="136"/>
      <c r="G4" s="136"/>
      <c r="H4" s="136"/>
      <c r="I4" s="136"/>
      <c r="J4" s="136"/>
      <c r="K4" s="136"/>
      <c r="L4" s="136"/>
      <c r="M4" s="136"/>
      <c r="N4" s="136"/>
      <c r="O4" s="136"/>
      <c r="P4" s="136"/>
      <c r="Q4" s="136"/>
      <c r="R4" s="136"/>
      <c r="S4" s="136"/>
      <c r="T4" s="136"/>
    </row>
    <row r="5" spans="1:22">
      <c r="A5" s="138" t="s">
        <v>383</v>
      </c>
      <c r="B5" s="136"/>
      <c r="C5" s="136"/>
      <c r="D5" s="136"/>
      <c r="E5" s="136"/>
      <c r="F5" s="136"/>
      <c r="G5" s="136"/>
      <c r="H5" s="136"/>
      <c r="I5" s="136"/>
      <c r="J5" s="136"/>
      <c r="K5" s="136"/>
      <c r="L5" s="136"/>
      <c r="M5" s="136"/>
      <c r="N5" s="136"/>
      <c r="O5" s="136"/>
      <c r="P5" s="136"/>
      <c r="Q5" s="136"/>
      <c r="R5" s="136"/>
      <c r="S5" s="136"/>
      <c r="T5" s="136"/>
    </row>
    <row r="6" spans="1:22">
      <c r="A6" s="138" t="str">
        <f>+'60'!A3:H3</f>
        <v>( Kèm theo Quyết định số:  362 /QĐ-UBND ngày 29/4/2026 của UBND xã Thiên Phủ)</v>
      </c>
      <c r="B6" s="136"/>
      <c r="C6" s="136"/>
      <c r="D6" s="136"/>
      <c r="E6" s="136"/>
      <c r="F6" s="136"/>
      <c r="G6" s="136"/>
      <c r="H6" s="136"/>
      <c r="I6" s="136"/>
      <c r="J6" s="136"/>
      <c r="K6" s="136"/>
      <c r="L6" s="136"/>
      <c r="M6" s="136"/>
      <c r="N6" s="136"/>
      <c r="O6" s="136"/>
      <c r="P6" s="136"/>
      <c r="Q6" s="136"/>
      <c r="R6" s="136"/>
      <c r="S6" s="136"/>
      <c r="T6" s="136"/>
    </row>
    <row r="7" spans="1:22">
      <c r="T7" s="89" t="s">
        <v>471</v>
      </c>
    </row>
    <row r="8" spans="1:22">
      <c r="A8" s="139" t="s">
        <v>0</v>
      </c>
      <c r="B8" s="139" t="s">
        <v>661</v>
      </c>
      <c r="C8" s="141" t="s">
        <v>662</v>
      </c>
      <c r="D8" s="139" t="s">
        <v>185</v>
      </c>
      <c r="E8" s="140" t="s">
        <v>385</v>
      </c>
      <c r="F8" s="141" t="s">
        <v>663</v>
      </c>
      <c r="G8" s="139" t="s">
        <v>185</v>
      </c>
      <c r="H8" s="140" t="s">
        <v>385</v>
      </c>
      <c r="I8" s="140" t="s">
        <v>385</v>
      </c>
      <c r="J8" s="140" t="s">
        <v>385</v>
      </c>
      <c r="K8" s="140" t="s">
        <v>385</v>
      </c>
      <c r="L8" s="140" t="s">
        <v>385</v>
      </c>
      <c r="M8" s="141" t="s">
        <v>664</v>
      </c>
      <c r="N8" s="139" t="s">
        <v>32</v>
      </c>
      <c r="O8" s="140" t="s">
        <v>385</v>
      </c>
      <c r="P8" s="141" t="s">
        <v>665</v>
      </c>
      <c r="Q8" s="139" t="s">
        <v>32</v>
      </c>
      <c r="R8" s="140" t="s">
        <v>385</v>
      </c>
      <c r="S8" s="141" t="s">
        <v>666</v>
      </c>
      <c r="T8" s="139" t="s">
        <v>32</v>
      </c>
      <c r="U8" s="146" t="s">
        <v>385</v>
      </c>
      <c r="V8" s="139" t="s">
        <v>667</v>
      </c>
    </row>
    <row r="9" spans="1:22">
      <c r="A9" s="140" t="s">
        <v>385</v>
      </c>
      <c r="B9" s="140" t="s">
        <v>385</v>
      </c>
      <c r="C9" s="140" t="s">
        <v>385</v>
      </c>
      <c r="D9" s="139" t="s">
        <v>668</v>
      </c>
      <c r="E9" s="141" t="s">
        <v>669</v>
      </c>
      <c r="F9" s="140" t="s">
        <v>385</v>
      </c>
      <c r="G9" s="139" t="s">
        <v>668</v>
      </c>
      <c r="H9" s="136"/>
      <c r="I9" s="136"/>
      <c r="J9" s="139" t="s">
        <v>670</v>
      </c>
      <c r="K9" s="136"/>
      <c r="L9" s="136"/>
      <c r="M9" s="140" t="s">
        <v>385</v>
      </c>
      <c r="N9" s="139" t="s">
        <v>668</v>
      </c>
      <c r="O9" s="141" t="s">
        <v>669</v>
      </c>
      <c r="P9" s="140" t="s">
        <v>385</v>
      </c>
      <c r="Q9" s="139" t="s">
        <v>668</v>
      </c>
      <c r="R9" s="141" t="s">
        <v>669</v>
      </c>
      <c r="S9" s="140" t="s">
        <v>385</v>
      </c>
      <c r="T9" s="139" t="s">
        <v>668</v>
      </c>
      <c r="U9" s="141" t="s">
        <v>669</v>
      </c>
      <c r="V9" s="146" t="s">
        <v>385</v>
      </c>
    </row>
    <row r="10" spans="1:22" ht="48">
      <c r="A10" s="140" t="s">
        <v>385</v>
      </c>
      <c r="B10" s="140" t="s">
        <v>385</v>
      </c>
      <c r="C10" s="140" t="s">
        <v>385</v>
      </c>
      <c r="D10" s="140" t="s">
        <v>385</v>
      </c>
      <c r="E10" s="140" t="s">
        <v>385</v>
      </c>
      <c r="F10" s="140" t="s">
        <v>385</v>
      </c>
      <c r="G10" s="105" t="s">
        <v>671</v>
      </c>
      <c r="H10" s="105" t="s">
        <v>507</v>
      </c>
      <c r="I10" s="105" t="s">
        <v>672</v>
      </c>
      <c r="J10" s="105" t="s">
        <v>673</v>
      </c>
      <c r="K10" s="105" t="s">
        <v>507</v>
      </c>
      <c r="L10" s="105" t="s">
        <v>672</v>
      </c>
      <c r="M10" s="140" t="s">
        <v>385</v>
      </c>
      <c r="N10" s="140" t="s">
        <v>385</v>
      </c>
      <c r="O10" s="140" t="s">
        <v>385</v>
      </c>
      <c r="P10" s="140" t="s">
        <v>385</v>
      </c>
      <c r="Q10" s="140" t="s">
        <v>385</v>
      </c>
      <c r="R10" s="140" t="s">
        <v>385</v>
      </c>
      <c r="S10" s="140" t="s">
        <v>385</v>
      </c>
      <c r="T10" s="140" t="s">
        <v>385</v>
      </c>
      <c r="U10" s="146" t="s">
        <v>385</v>
      </c>
      <c r="V10" s="146" t="s">
        <v>385</v>
      </c>
    </row>
    <row r="11" spans="1:22">
      <c r="A11" s="101" t="s">
        <v>2</v>
      </c>
      <c r="B11" s="101" t="s">
        <v>3</v>
      </c>
      <c r="C11" s="101" t="s">
        <v>399</v>
      </c>
      <c r="D11" s="101" t="s">
        <v>400</v>
      </c>
      <c r="E11" s="101" t="s">
        <v>401</v>
      </c>
      <c r="F11" s="101" t="s">
        <v>402</v>
      </c>
      <c r="G11" s="101" t="s">
        <v>403</v>
      </c>
      <c r="H11" s="101" t="s">
        <v>404</v>
      </c>
      <c r="I11" s="101" t="s">
        <v>405</v>
      </c>
      <c r="J11" s="101" t="s">
        <v>406</v>
      </c>
      <c r="K11" s="101" t="s">
        <v>407</v>
      </c>
      <c r="L11" s="101" t="s">
        <v>408</v>
      </c>
      <c r="M11" s="101" t="s">
        <v>409</v>
      </c>
      <c r="N11" s="101" t="s">
        <v>410</v>
      </c>
      <c r="O11" s="101" t="s">
        <v>411</v>
      </c>
      <c r="P11" s="101" t="s">
        <v>412</v>
      </c>
      <c r="Q11" s="101" t="s">
        <v>413</v>
      </c>
      <c r="R11" s="101" t="s">
        <v>414</v>
      </c>
      <c r="S11" s="101" t="s">
        <v>415</v>
      </c>
      <c r="T11" s="101" t="s">
        <v>416</v>
      </c>
      <c r="U11" s="101" t="s">
        <v>417</v>
      </c>
      <c r="V11" s="101" t="s">
        <v>418</v>
      </c>
    </row>
    <row r="12" spans="1:22">
      <c r="A12" s="106" t="s">
        <v>385</v>
      </c>
      <c r="B12" s="105" t="s">
        <v>25</v>
      </c>
      <c r="C12" s="93">
        <v>1238</v>
      </c>
      <c r="D12" s="93">
        <v>22</v>
      </c>
      <c r="E12" s="93">
        <v>1216</v>
      </c>
      <c r="F12" s="102">
        <v>42047</v>
      </c>
      <c r="G12" s="102">
        <v>6531</v>
      </c>
      <c r="H12" s="102">
        <v>0</v>
      </c>
      <c r="I12" s="102">
        <v>6509</v>
      </c>
      <c r="J12" s="102">
        <v>35515</v>
      </c>
      <c r="K12" s="102">
        <v>0</v>
      </c>
      <c r="L12" s="102">
        <v>34299</v>
      </c>
      <c r="M12" s="102">
        <v>25654</v>
      </c>
      <c r="N12" s="93">
        <v>5880</v>
      </c>
      <c r="O12" s="93">
        <v>19774</v>
      </c>
      <c r="P12" s="93">
        <v>10236</v>
      </c>
      <c r="Q12" s="93">
        <v>6</v>
      </c>
      <c r="R12" s="93">
        <v>10230</v>
      </c>
      <c r="S12" s="93">
        <v>6156</v>
      </c>
      <c r="T12" s="93">
        <v>645</v>
      </c>
      <c r="U12" s="93">
        <v>5511</v>
      </c>
      <c r="V12" s="111" t="s">
        <v>385</v>
      </c>
    </row>
    <row r="13" spans="1:22" ht="36">
      <c r="A13" s="105" t="s">
        <v>399</v>
      </c>
      <c r="B13" s="92" t="s">
        <v>596</v>
      </c>
      <c r="C13" s="93">
        <v>0</v>
      </c>
      <c r="D13" s="93">
        <v>0</v>
      </c>
      <c r="E13" s="93">
        <v>0</v>
      </c>
      <c r="F13" s="102">
        <v>19062</v>
      </c>
      <c r="G13" s="102">
        <v>0</v>
      </c>
      <c r="H13" s="102">
        <v>0</v>
      </c>
      <c r="I13" s="102">
        <v>0</v>
      </c>
      <c r="J13" s="102">
        <v>19062</v>
      </c>
      <c r="K13" s="102">
        <v>0</v>
      </c>
      <c r="L13" s="102">
        <v>19062</v>
      </c>
      <c r="M13" s="93">
        <v>7253</v>
      </c>
      <c r="N13" s="93">
        <v>0</v>
      </c>
      <c r="O13" s="93">
        <v>7253</v>
      </c>
      <c r="P13" s="93">
        <v>9866</v>
      </c>
      <c r="Q13" s="93">
        <v>0</v>
      </c>
      <c r="R13" s="93">
        <v>9866</v>
      </c>
      <c r="S13" s="93">
        <v>1943</v>
      </c>
      <c r="T13" s="93">
        <v>0</v>
      </c>
      <c r="U13" s="93">
        <v>1943</v>
      </c>
      <c r="V13" s="111" t="s">
        <v>385</v>
      </c>
    </row>
    <row r="14" spans="1:22" ht="60">
      <c r="A14" s="105" t="s">
        <v>531</v>
      </c>
      <c r="B14" s="92" t="s">
        <v>597</v>
      </c>
      <c r="C14" s="93">
        <v>0</v>
      </c>
      <c r="D14" s="93">
        <v>0</v>
      </c>
      <c r="E14" s="93">
        <v>0</v>
      </c>
      <c r="F14" s="102">
        <v>15492</v>
      </c>
      <c r="G14" s="102">
        <v>0</v>
      </c>
      <c r="H14" s="102">
        <v>0</v>
      </c>
      <c r="I14" s="102">
        <v>0</v>
      </c>
      <c r="J14" s="102">
        <v>15492</v>
      </c>
      <c r="K14" s="102">
        <v>0</v>
      </c>
      <c r="L14" s="102">
        <v>15492</v>
      </c>
      <c r="M14" s="93">
        <v>6027</v>
      </c>
      <c r="N14" s="93">
        <v>0</v>
      </c>
      <c r="O14" s="93">
        <v>6027</v>
      </c>
      <c r="P14" s="93">
        <v>7567</v>
      </c>
      <c r="Q14" s="93">
        <v>0</v>
      </c>
      <c r="R14" s="93">
        <v>7567</v>
      </c>
      <c r="S14" s="93">
        <v>1898</v>
      </c>
      <c r="T14" s="93">
        <v>0</v>
      </c>
      <c r="U14" s="93">
        <v>1898</v>
      </c>
      <c r="V14" s="111" t="s">
        <v>385</v>
      </c>
    </row>
    <row r="15" spans="1:22">
      <c r="A15" s="106" t="s">
        <v>385</v>
      </c>
      <c r="B15" s="97" t="s">
        <v>425</v>
      </c>
      <c r="C15" s="103">
        <v>0</v>
      </c>
      <c r="D15" s="103">
        <v>0</v>
      </c>
      <c r="E15" s="103">
        <v>0</v>
      </c>
      <c r="F15" s="103">
        <v>15492</v>
      </c>
      <c r="G15" s="103">
        <v>0</v>
      </c>
      <c r="H15" s="103">
        <v>0</v>
      </c>
      <c r="I15" s="103">
        <v>0</v>
      </c>
      <c r="J15" s="103">
        <v>15492</v>
      </c>
      <c r="K15" s="103">
        <v>0</v>
      </c>
      <c r="L15" s="103">
        <v>15492</v>
      </c>
      <c r="M15" s="98">
        <v>6027</v>
      </c>
      <c r="N15" s="98">
        <v>0</v>
      </c>
      <c r="O15" s="98">
        <v>6027</v>
      </c>
      <c r="P15" s="98">
        <v>7567</v>
      </c>
      <c r="Q15" s="98">
        <v>0</v>
      </c>
      <c r="R15" s="98">
        <v>7567</v>
      </c>
      <c r="S15" s="98">
        <v>1898</v>
      </c>
      <c r="T15" s="98">
        <v>0</v>
      </c>
      <c r="U15" s="98">
        <v>1898</v>
      </c>
      <c r="V15" s="111" t="s">
        <v>385</v>
      </c>
    </row>
    <row r="16" spans="1:22">
      <c r="A16" s="106" t="s">
        <v>385</v>
      </c>
      <c r="B16" s="100" t="s">
        <v>598</v>
      </c>
      <c r="C16" s="112">
        <v>0</v>
      </c>
      <c r="D16" s="112">
        <v>0</v>
      </c>
      <c r="E16" s="112">
        <v>0</v>
      </c>
      <c r="F16" s="112">
        <v>7998</v>
      </c>
      <c r="G16" s="112">
        <v>0</v>
      </c>
      <c r="H16" s="112">
        <v>0</v>
      </c>
      <c r="I16" s="112">
        <v>0</v>
      </c>
      <c r="J16" s="112">
        <v>7998</v>
      </c>
      <c r="K16" s="112">
        <v>0</v>
      </c>
      <c r="L16" s="112">
        <v>7998</v>
      </c>
      <c r="M16" s="113">
        <v>431</v>
      </c>
      <c r="N16" s="113">
        <v>0</v>
      </c>
      <c r="O16" s="113">
        <v>431</v>
      </c>
      <c r="P16" s="113">
        <v>7567</v>
      </c>
      <c r="Q16" s="113">
        <v>0</v>
      </c>
      <c r="R16" s="113">
        <v>7567</v>
      </c>
      <c r="S16" s="113">
        <v>0</v>
      </c>
      <c r="T16" s="113">
        <v>0</v>
      </c>
      <c r="U16" s="113">
        <v>0</v>
      </c>
      <c r="V16" s="111" t="s">
        <v>385</v>
      </c>
    </row>
    <row r="17" spans="1:22" ht="36">
      <c r="A17" s="106" t="s">
        <v>385</v>
      </c>
      <c r="B17" s="100" t="s">
        <v>599</v>
      </c>
      <c r="C17" s="112">
        <v>0</v>
      </c>
      <c r="D17" s="112">
        <v>0</v>
      </c>
      <c r="E17" s="112">
        <v>0</v>
      </c>
      <c r="F17" s="112">
        <v>7495</v>
      </c>
      <c r="G17" s="112">
        <v>0</v>
      </c>
      <c r="H17" s="112">
        <v>0</v>
      </c>
      <c r="I17" s="112">
        <v>0</v>
      </c>
      <c r="J17" s="112">
        <v>7495</v>
      </c>
      <c r="K17" s="112">
        <v>0</v>
      </c>
      <c r="L17" s="112">
        <v>7495</v>
      </c>
      <c r="M17" s="113">
        <v>5597</v>
      </c>
      <c r="N17" s="113">
        <v>0</v>
      </c>
      <c r="O17" s="113">
        <v>5597</v>
      </c>
      <c r="P17" s="113">
        <v>0</v>
      </c>
      <c r="Q17" s="113">
        <v>0</v>
      </c>
      <c r="R17" s="113">
        <v>0</v>
      </c>
      <c r="S17" s="113">
        <v>1898</v>
      </c>
      <c r="T17" s="113">
        <v>0</v>
      </c>
      <c r="U17" s="113">
        <v>1898</v>
      </c>
      <c r="V17" s="111" t="s">
        <v>385</v>
      </c>
    </row>
    <row r="18" spans="1:22" ht="36">
      <c r="A18" s="105" t="s">
        <v>600</v>
      </c>
      <c r="B18" s="92" t="s">
        <v>601</v>
      </c>
      <c r="C18" s="93">
        <v>0</v>
      </c>
      <c r="D18" s="93">
        <v>0</v>
      </c>
      <c r="E18" s="93">
        <v>0</v>
      </c>
      <c r="F18" s="102">
        <v>948</v>
      </c>
      <c r="G18" s="102">
        <v>0</v>
      </c>
      <c r="H18" s="102">
        <v>0</v>
      </c>
      <c r="I18" s="102">
        <v>0</v>
      </c>
      <c r="J18" s="102">
        <v>948</v>
      </c>
      <c r="K18" s="102">
        <v>0</v>
      </c>
      <c r="L18" s="102">
        <v>948</v>
      </c>
      <c r="M18" s="93">
        <v>0</v>
      </c>
      <c r="N18" s="93">
        <v>0</v>
      </c>
      <c r="O18" s="93">
        <v>0</v>
      </c>
      <c r="P18" s="93">
        <v>948</v>
      </c>
      <c r="Q18" s="93">
        <v>0</v>
      </c>
      <c r="R18" s="93">
        <v>948</v>
      </c>
      <c r="S18" s="93">
        <v>0</v>
      </c>
      <c r="T18" s="93">
        <v>0</v>
      </c>
      <c r="U18" s="93">
        <v>0</v>
      </c>
      <c r="V18" s="111" t="s">
        <v>385</v>
      </c>
    </row>
    <row r="19" spans="1:22">
      <c r="A19" s="106" t="s">
        <v>385</v>
      </c>
      <c r="B19" s="97" t="s">
        <v>425</v>
      </c>
      <c r="C19" s="103">
        <v>0</v>
      </c>
      <c r="D19" s="103">
        <v>0</v>
      </c>
      <c r="E19" s="103">
        <v>0</v>
      </c>
      <c r="F19" s="103">
        <v>948</v>
      </c>
      <c r="G19" s="103">
        <v>0</v>
      </c>
      <c r="H19" s="103">
        <v>0</v>
      </c>
      <c r="I19" s="103">
        <v>0</v>
      </c>
      <c r="J19" s="103">
        <v>948</v>
      </c>
      <c r="K19" s="103">
        <v>0</v>
      </c>
      <c r="L19" s="103">
        <v>948</v>
      </c>
      <c r="M19" s="98">
        <v>0</v>
      </c>
      <c r="N19" s="98">
        <v>0</v>
      </c>
      <c r="O19" s="98">
        <v>0</v>
      </c>
      <c r="P19" s="98">
        <v>948</v>
      </c>
      <c r="Q19" s="98">
        <v>0</v>
      </c>
      <c r="R19" s="98">
        <v>948</v>
      </c>
      <c r="S19" s="98">
        <v>0</v>
      </c>
      <c r="T19" s="98">
        <v>0</v>
      </c>
      <c r="U19" s="98">
        <v>0</v>
      </c>
      <c r="V19" s="111" t="s">
        <v>385</v>
      </c>
    </row>
    <row r="20" spans="1:22">
      <c r="A20" s="106" t="s">
        <v>385</v>
      </c>
      <c r="B20" s="100" t="s">
        <v>598</v>
      </c>
      <c r="C20" s="112">
        <v>0</v>
      </c>
      <c r="D20" s="112">
        <v>0</v>
      </c>
      <c r="E20" s="112">
        <v>0</v>
      </c>
      <c r="F20" s="112">
        <v>948</v>
      </c>
      <c r="G20" s="112">
        <v>0</v>
      </c>
      <c r="H20" s="112">
        <v>0</v>
      </c>
      <c r="I20" s="112">
        <v>0</v>
      </c>
      <c r="J20" s="112">
        <v>948</v>
      </c>
      <c r="K20" s="112">
        <v>0</v>
      </c>
      <c r="L20" s="112">
        <v>948</v>
      </c>
      <c r="M20" s="113">
        <v>0</v>
      </c>
      <c r="N20" s="113">
        <v>0</v>
      </c>
      <c r="O20" s="113">
        <v>0</v>
      </c>
      <c r="P20" s="113">
        <v>948</v>
      </c>
      <c r="Q20" s="113">
        <v>0</v>
      </c>
      <c r="R20" s="113">
        <v>948</v>
      </c>
      <c r="S20" s="113">
        <v>0</v>
      </c>
      <c r="T20" s="113">
        <v>0</v>
      </c>
      <c r="U20" s="113">
        <v>0</v>
      </c>
      <c r="V20" s="111" t="s">
        <v>385</v>
      </c>
    </row>
    <row r="21" spans="1:22" ht="36">
      <c r="A21" s="105" t="s">
        <v>602</v>
      </c>
      <c r="B21" s="92" t="s">
        <v>603</v>
      </c>
      <c r="C21" s="93">
        <v>0</v>
      </c>
      <c r="D21" s="93">
        <v>0</v>
      </c>
      <c r="E21" s="93">
        <v>0</v>
      </c>
      <c r="F21" s="102">
        <v>631</v>
      </c>
      <c r="G21" s="102">
        <v>0</v>
      </c>
      <c r="H21" s="102">
        <v>0</v>
      </c>
      <c r="I21" s="102">
        <v>0</v>
      </c>
      <c r="J21" s="102">
        <v>631</v>
      </c>
      <c r="K21" s="102">
        <v>0</v>
      </c>
      <c r="L21" s="102">
        <v>631</v>
      </c>
      <c r="M21" s="93">
        <v>61</v>
      </c>
      <c r="N21" s="93">
        <v>0</v>
      </c>
      <c r="O21" s="93">
        <v>61</v>
      </c>
      <c r="P21" s="93">
        <v>570</v>
      </c>
      <c r="Q21" s="93">
        <v>0</v>
      </c>
      <c r="R21" s="93">
        <v>570</v>
      </c>
      <c r="S21" s="93">
        <v>0</v>
      </c>
      <c r="T21" s="93">
        <v>0</v>
      </c>
      <c r="U21" s="93">
        <v>0</v>
      </c>
      <c r="V21" s="111" t="s">
        <v>385</v>
      </c>
    </row>
    <row r="22" spans="1:22">
      <c r="A22" s="106" t="s">
        <v>385</v>
      </c>
      <c r="B22" s="97" t="s">
        <v>425</v>
      </c>
      <c r="C22" s="103">
        <v>0</v>
      </c>
      <c r="D22" s="103">
        <v>0</v>
      </c>
      <c r="E22" s="103">
        <v>0</v>
      </c>
      <c r="F22" s="103">
        <v>631</v>
      </c>
      <c r="G22" s="103">
        <v>0</v>
      </c>
      <c r="H22" s="103">
        <v>0</v>
      </c>
      <c r="I22" s="103">
        <v>0</v>
      </c>
      <c r="J22" s="103">
        <v>631</v>
      </c>
      <c r="K22" s="103">
        <v>0</v>
      </c>
      <c r="L22" s="103">
        <v>631</v>
      </c>
      <c r="M22" s="98">
        <v>61</v>
      </c>
      <c r="N22" s="98">
        <v>0</v>
      </c>
      <c r="O22" s="98">
        <v>61</v>
      </c>
      <c r="P22" s="98">
        <v>570</v>
      </c>
      <c r="Q22" s="98">
        <v>0</v>
      </c>
      <c r="R22" s="98">
        <v>570</v>
      </c>
      <c r="S22" s="98">
        <v>0</v>
      </c>
      <c r="T22" s="98">
        <v>0</v>
      </c>
      <c r="U22" s="98">
        <v>0</v>
      </c>
      <c r="V22" s="111" t="s">
        <v>385</v>
      </c>
    </row>
    <row r="23" spans="1:22">
      <c r="A23" s="106" t="s">
        <v>385</v>
      </c>
      <c r="B23" s="100" t="s">
        <v>598</v>
      </c>
      <c r="C23" s="112">
        <v>0</v>
      </c>
      <c r="D23" s="112">
        <v>0</v>
      </c>
      <c r="E23" s="112">
        <v>0</v>
      </c>
      <c r="F23" s="112">
        <v>511</v>
      </c>
      <c r="G23" s="112">
        <v>0</v>
      </c>
      <c r="H23" s="112">
        <v>0</v>
      </c>
      <c r="I23" s="112">
        <v>0</v>
      </c>
      <c r="J23" s="112">
        <v>511</v>
      </c>
      <c r="K23" s="112">
        <v>0</v>
      </c>
      <c r="L23" s="112">
        <v>511</v>
      </c>
      <c r="M23" s="113">
        <v>0</v>
      </c>
      <c r="N23" s="113">
        <v>0</v>
      </c>
      <c r="O23" s="113">
        <v>0</v>
      </c>
      <c r="P23" s="113">
        <v>511</v>
      </c>
      <c r="Q23" s="113">
        <v>0</v>
      </c>
      <c r="R23" s="113">
        <v>511</v>
      </c>
      <c r="S23" s="113">
        <v>0</v>
      </c>
      <c r="T23" s="113">
        <v>0</v>
      </c>
      <c r="U23" s="113">
        <v>0</v>
      </c>
      <c r="V23" s="111" t="s">
        <v>385</v>
      </c>
    </row>
    <row r="24" spans="1:22" ht="24">
      <c r="A24" s="106" t="s">
        <v>385</v>
      </c>
      <c r="B24" s="100" t="s">
        <v>604</v>
      </c>
      <c r="C24" s="112">
        <v>0</v>
      </c>
      <c r="D24" s="112">
        <v>0</v>
      </c>
      <c r="E24" s="112">
        <v>0</v>
      </c>
      <c r="F24" s="112">
        <v>120</v>
      </c>
      <c r="G24" s="112">
        <v>0</v>
      </c>
      <c r="H24" s="112">
        <v>0</v>
      </c>
      <c r="I24" s="112">
        <v>0</v>
      </c>
      <c r="J24" s="112">
        <v>120</v>
      </c>
      <c r="K24" s="112">
        <v>0</v>
      </c>
      <c r="L24" s="112">
        <v>120</v>
      </c>
      <c r="M24" s="113">
        <v>61</v>
      </c>
      <c r="N24" s="113">
        <v>0</v>
      </c>
      <c r="O24" s="113">
        <v>61</v>
      </c>
      <c r="P24" s="113">
        <v>59</v>
      </c>
      <c r="Q24" s="113">
        <v>0</v>
      </c>
      <c r="R24" s="113">
        <v>59</v>
      </c>
      <c r="S24" s="113">
        <v>0</v>
      </c>
      <c r="T24" s="113">
        <v>0</v>
      </c>
      <c r="U24" s="113">
        <v>0</v>
      </c>
      <c r="V24" s="111" t="s">
        <v>385</v>
      </c>
    </row>
    <row r="25" spans="1:22" ht="36">
      <c r="A25" s="105" t="s">
        <v>605</v>
      </c>
      <c r="B25" s="92" t="s">
        <v>606</v>
      </c>
      <c r="C25" s="93">
        <v>0</v>
      </c>
      <c r="D25" s="93">
        <v>0</v>
      </c>
      <c r="E25" s="93">
        <v>0</v>
      </c>
      <c r="F25" s="102">
        <v>308</v>
      </c>
      <c r="G25" s="102">
        <v>0</v>
      </c>
      <c r="H25" s="102">
        <v>0</v>
      </c>
      <c r="I25" s="102">
        <v>0</v>
      </c>
      <c r="J25" s="102">
        <v>308</v>
      </c>
      <c r="K25" s="102">
        <v>0</v>
      </c>
      <c r="L25" s="102">
        <v>308</v>
      </c>
      <c r="M25" s="93">
        <v>90</v>
      </c>
      <c r="N25" s="93">
        <v>0</v>
      </c>
      <c r="O25" s="93">
        <v>90</v>
      </c>
      <c r="P25" s="93">
        <v>218</v>
      </c>
      <c r="Q25" s="93">
        <v>0</v>
      </c>
      <c r="R25" s="93">
        <v>218</v>
      </c>
      <c r="S25" s="93">
        <v>0</v>
      </c>
      <c r="T25" s="93">
        <v>0</v>
      </c>
      <c r="U25" s="93">
        <v>0</v>
      </c>
      <c r="V25" s="111" t="s">
        <v>385</v>
      </c>
    </row>
    <row r="26" spans="1:22">
      <c r="A26" s="106" t="s">
        <v>385</v>
      </c>
      <c r="B26" s="97" t="s">
        <v>425</v>
      </c>
      <c r="C26" s="103">
        <v>0</v>
      </c>
      <c r="D26" s="103">
        <v>0</v>
      </c>
      <c r="E26" s="103">
        <v>0</v>
      </c>
      <c r="F26" s="103">
        <v>308</v>
      </c>
      <c r="G26" s="103">
        <v>0</v>
      </c>
      <c r="H26" s="103">
        <v>0</v>
      </c>
      <c r="I26" s="103">
        <v>0</v>
      </c>
      <c r="J26" s="103">
        <v>308</v>
      </c>
      <c r="K26" s="103">
        <v>0</v>
      </c>
      <c r="L26" s="103">
        <v>308</v>
      </c>
      <c r="M26" s="98">
        <v>90</v>
      </c>
      <c r="N26" s="98">
        <v>0</v>
      </c>
      <c r="O26" s="98">
        <v>90</v>
      </c>
      <c r="P26" s="98">
        <v>218</v>
      </c>
      <c r="Q26" s="98">
        <v>0</v>
      </c>
      <c r="R26" s="98">
        <v>218</v>
      </c>
      <c r="S26" s="98">
        <v>0</v>
      </c>
      <c r="T26" s="98">
        <v>0</v>
      </c>
      <c r="U26" s="98">
        <v>0</v>
      </c>
      <c r="V26" s="111" t="s">
        <v>385</v>
      </c>
    </row>
    <row r="27" spans="1:22">
      <c r="A27" s="106" t="s">
        <v>385</v>
      </c>
      <c r="B27" s="100" t="s">
        <v>598</v>
      </c>
      <c r="C27" s="112">
        <v>0</v>
      </c>
      <c r="D27" s="112">
        <v>0</v>
      </c>
      <c r="E27" s="112">
        <v>0</v>
      </c>
      <c r="F27" s="112">
        <v>218</v>
      </c>
      <c r="G27" s="112">
        <v>0</v>
      </c>
      <c r="H27" s="112">
        <v>0</v>
      </c>
      <c r="I27" s="112">
        <v>0</v>
      </c>
      <c r="J27" s="112">
        <v>218</v>
      </c>
      <c r="K27" s="112">
        <v>0</v>
      </c>
      <c r="L27" s="112">
        <v>218</v>
      </c>
      <c r="M27" s="113">
        <v>0</v>
      </c>
      <c r="N27" s="113">
        <v>0</v>
      </c>
      <c r="O27" s="113">
        <v>0</v>
      </c>
      <c r="P27" s="113">
        <v>218</v>
      </c>
      <c r="Q27" s="113">
        <v>0</v>
      </c>
      <c r="R27" s="113">
        <v>218</v>
      </c>
      <c r="S27" s="113">
        <v>0</v>
      </c>
      <c r="T27" s="113">
        <v>0</v>
      </c>
      <c r="U27" s="113">
        <v>0</v>
      </c>
      <c r="V27" s="111" t="s">
        <v>385</v>
      </c>
    </row>
    <row r="28" spans="1:22" ht="24">
      <c r="A28" s="106" t="s">
        <v>385</v>
      </c>
      <c r="B28" s="100" t="s">
        <v>604</v>
      </c>
      <c r="C28" s="112">
        <v>0</v>
      </c>
      <c r="D28" s="112">
        <v>0</v>
      </c>
      <c r="E28" s="112">
        <v>0</v>
      </c>
      <c r="F28" s="112">
        <v>90</v>
      </c>
      <c r="G28" s="112">
        <v>0</v>
      </c>
      <c r="H28" s="112">
        <v>0</v>
      </c>
      <c r="I28" s="112">
        <v>0</v>
      </c>
      <c r="J28" s="112">
        <v>90</v>
      </c>
      <c r="K28" s="112">
        <v>0</v>
      </c>
      <c r="L28" s="112">
        <v>90</v>
      </c>
      <c r="M28" s="113">
        <v>90</v>
      </c>
      <c r="N28" s="113">
        <v>0</v>
      </c>
      <c r="O28" s="113">
        <v>90</v>
      </c>
      <c r="P28" s="113">
        <v>0</v>
      </c>
      <c r="Q28" s="113">
        <v>0</v>
      </c>
      <c r="R28" s="113">
        <v>0</v>
      </c>
      <c r="S28" s="113">
        <v>0</v>
      </c>
      <c r="T28" s="113">
        <v>0</v>
      </c>
      <c r="U28" s="113">
        <v>0</v>
      </c>
      <c r="V28" s="111" t="s">
        <v>385</v>
      </c>
    </row>
    <row r="29" spans="1:22" ht="48">
      <c r="A29" s="105" t="s">
        <v>607</v>
      </c>
      <c r="B29" s="92" t="s">
        <v>608</v>
      </c>
      <c r="C29" s="93">
        <v>0</v>
      </c>
      <c r="D29" s="93">
        <v>0</v>
      </c>
      <c r="E29" s="93">
        <v>0</v>
      </c>
      <c r="F29" s="102">
        <v>1280</v>
      </c>
      <c r="G29" s="102">
        <v>0</v>
      </c>
      <c r="H29" s="102">
        <v>0</v>
      </c>
      <c r="I29" s="102">
        <v>0</v>
      </c>
      <c r="J29" s="102">
        <v>1280</v>
      </c>
      <c r="K29" s="102">
        <v>0</v>
      </c>
      <c r="L29" s="102">
        <v>1280</v>
      </c>
      <c r="M29" s="93">
        <v>960</v>
      </c>
      <c r="N29" s="93">
        <v>0</v>
      </c>
      <c r="O29" s="93">
        <v>960</v>
      </c>
      <c r="P29" s="93">
        <v>320</v>
      </c>
      <c r="Q29" s="93">
        <v>0</v>
      </c>
      <c r="R29" s="93">
        <v>320</v>
      </c>
      <c r="S29" s="93">
        <v>0</v>
      </c>
      <c r="T29" s="93">
        <v>0</v>
      </c>
      <c r="U29" s="93">
        <v>0</v>
      </c>
      <c r="V29" s="111" t="s">
        <v>385</v>
      </c>
    </row>
    <row r="30" spans="1:22">
      <c r="A30" s="106" t="s">
        <v>385</v>
      </c>
      <c r="B30" s="97" t="s">
        <v>425</v>
      </c>
      <c r="C30" s="103">
        <v>0</v>
      </c>
      <c r="D30" s="103">
        <v>0</v>
      </c>
      <c r="E30" s="103">
        <v>0</v>
      </c>
      <c r="F30" s="103">
        <v>1280</v>
      </c>
      <c r="G30" s="103">
        <v>0</v>
      </c>
      <c r="H30" s="103">
        <v>0</v>
      </c>
      <c r="I30" s="103">
        <v>0</v>
      </c>
      <c r="J30" s="103">
        <v>1280</v>
      </c>
      <c r="K30" s="103">
        <v>0</v>
      </c>
      <c r="L30" s="103">
        <v>1280</v>
      </c>
      <c r="M30" s="98">
        <v>960</v>
      </c>
      <c r="N30" s="98">
        <v>0</v>
      </c>
      <c r="O30" s="98">
        <v>960</v>
      </c>
      <c r="P30" s="98">
        <v>320</v>
      </c>
      <c r="Q30" s="98">
        <v>0</v>
      </c>
      <c r="R30" s="98">
        <v>320</v>
      </c>
      <c r="S30" s="98">
        <v>0</v>
      </c>
      <c r="T30" s="98">
        <v>0</v>
      </c>
      <c r="U30" s="98">
        <v>0</v>
      </c>
      <c r="V30" s="111" t="s">
        <v>385</v>
      </c>
    </row>
    <row r="31" spans="1:22">
      <c r="A31" s="106" t="s">
        <v>385</v>
      </c>
      <c r="B31" s="100" t="s">
        <v>598</v>
      </c>
      <c r="C31" s="112">
        <v>0</v>
      </c>
      <c r="D31" s="112">
        <v>0</v>
      </c>
      <c r="E31" s="112">
        <v>0</v>
      </c>
      <c r="F31" s="112">
        <v>960</v>
      </c>
      <c r="G31" s="112">
        <v>0</v>
      </c>
      <c r="H31" s="112">
        <v>0</v>
      </c>
      <c r="I31" s="112">
        <v>0</v>
      </c>
      <c r="J31" s="112">
        <v>960</v>
      </c>
      <c r="K31" s="112">
        <v>0</v>
      </c>
      <c r="L31" s="112">
        <v>960</v>
      </c>
      <c r="M31" s="113">
        <v>640</v>
      </c>
      <c r="N31" s="113">
        <v>0</v>
      </c>
      <c r="O31" s="113">
        <v>640</v>
      </c>
      <c r="P31" s="113">
        <v>320</v>
      </c>
      <c r="Q31" s="113">
        <v>0</v>
      </c>
      <c r="R31" s="113">
        <v>320</v>
      </c>
      <c r="S31" s="113">
        <v>0</v>
      </c>
      <c r="T31" s="113">
        <v>0</v>
      </c>
      <c r="U31" s="113">
        <v>0</v>
      </c>
      <c r="V31" s="111" t="s">
        <v>385</v>
      </c>
    </row>
    <row r="32" spans="1:22" ht="24">
      <c r="A32" s="106" t="s">
        <v>385</v>
      </c>
      <c r="B32" s="100" t="s">
        <v>604</v>
      </c>
      <c r="C32" s="112">
        <v>0</v>
      </c>
      <c r="D32" s="112">
        <v>0</v>
      </c>
      <c r="E32" s="112">
        <v>0</v>
      </c>
      <c r="F32" s="112">
        <v>320</v>
      </c>
      <c r="G32" s="112">
        <v>0</v>
      </c>
      <c r="H32" s="112">
        <v>0</v>
      </c>
      <c r="I32" s="112">
        <v>0</v>
      </c>
      <c r="J32" s="112">
        <v>320</v>
      </c>
      <c r="K32" s="112">
        <v>0</v>
      </c>
      <c r="L32" s="112">
        <v>320</v>
      </c>
      <c r="M32" s="113">
        <v>320</v>
      </c>
      <c r="N32" s="113">
        <v>0</v>
      </c>
      <c r="O32" s="113">
        <v>320</v>
      </c>
      <c r="P32" s="113">
        <v>0</v>
      </c>
      <c r="Q32" s="113">
        <v>0</v>
      </c>
      <c r="R32" s="113">
        <v>0</v>
      </c>
      <c r="S32" s="113">
        <v>0</v>
      </c>
      <c r="T32" s="113">
        <v>0</v>
      </c>
      <c r="U32" s="113">
        <v>0</v>
      </c>
      <c r="V32" s="111" t="s">
        <v>385</v>
      </c>
    </row>
    <row r="33" spans="1:22" ht="36">
      <c r="A33" s="105" t="s">
        <v>609</v>
      </c>
      <c r="B33" s="92" t="s">
        <v>610</v>
      </c>
      <c r="C33" s="93">
        <v>0</v>
      </c>
      <c r="D33" s="93">
        <v>0</v>
      </c>
      <c r="E33" s="93">
        <v>0</v>
      </c>
      <c r="F33" s="102">
        <v>83</v>
      </c>
      <c r="G33" s="102">
        <v>0</v>
      </c>
      <c r="H33" s="102">
        <v>0</v>
      </c>
      <c r="I33" s="102">
        <v>0</v>
      </c>
      <c r="J33" s="102">
        <v>83</v>
      </c>
      <c r="K33" s="102">
        <v>0</v>
      </c>
      <c r="L33" s="102">
        <v>83</v>
      </c>
      <c r="M33" s="93">
        <v>0</v>
      </c>
      <c r="N33" s="93">
        <v>0</v>
      </c>
      <c r="O33" s="93">
        <v>0</v>
      </c>
      <c r="P33" s="93">
        <v>83</v>
      </c>
      <c r="Q33" s="93">
        <v>0</v>
      </c>
      <c r="R33" s="93">
        <v>83</v>
      </c>
      <c r="S33" s="93">
        <v>0</v>
      </c>
      <c r="T33" s="93">
        <v>0</v>
      </c>
      <c r="U33" s="93">
        <v>0</v>
      </c>
      <c r="V33" s="111" t="s">
        <v>385</v>
      </c>
    </row>
    <row r="34" spans="1:22">
      <c r="A34" s="106" t="s">
        <v>385</v>
      </c>
      <c r="B34" s="97" t="s">
        <v>425</v>
      </c>
      <c r="C34" s="103">
        <v>0</v>
      </c>
      <c r="D34" s="103">
        <v>0</v>
      </c>
      <c r="E34" s="103">
        <v>0</v>
      </c>
      <c r="F34" s="103">
        <v>83</v>
      </c>
      <c r="G34" s="103">
        <v>0</v>
      </c>
      <c r="H34" s="103">
        <v>0</v>
      </c>
      <c r="I34" s="103">
        <v>0</v>
      </c>
      <c r="J34" s="103">
        <v>83</v>
      </c>
      <c r="K34" s="103">
        <v>0</v>
      </c>
      <c r="L34" s="103">
        <v>83</v>
      </c>
      <c r="M34" s="98">
        <v>0</v>
      </c>
      <c r="N34" s="98">
        <v>0</v>
      </c>
      <c r="O34" s="98">
        <v>0</v>
      </c>
      <c r="P34" s="98">
        <v>83</v>
      </c>
      <c r="Q34" s="98">
        <v>0</v>
      </c>
      <c r="R34" s="98">
        <v>83</v>
      </c>
      <c r="S34" s="98">
        <v>0</v>
      </c>
      <c r="T34" s="98">
        <v>0</v>
      </c>
      <c r="U34" s="98">
        <v>0</v>
      </c>
      <c r="V34" s="111" t="s">
        <v>385</v>
      </c>
    </row>
    <row r="35" spans="1:22">
      <c r="A35" s="106" t="s">
        <v>385</v>
      </c>
      <c r="B35" s="100" t="s">
        <v>598</v>
      </c>
      <c r="C35" s="112">
        <v>0</v>
      </c>
      <c r="D35" s="112">
        <v>0</v>
      </c>
      <c r="E35" s="112">
        <v>0</v>
      </c>
      <c r="F35" s="112">
        <v>83</v>
      </c>
      <c r="G35" s="112">
        <v>0</v>
      </c>
      <c r="H35" s="112">
        <v>0</v>
      </c>
      <c r="I35" s="112">
        <v>0</v>
      </c>
      <c r="J35" s="112">
        <v>83</v>
      </c>
      <c r="K35" s="112">
        <v>0</v>
      </c>
      <c r="L35" s="112">
        <v>83</v>
      </c>
      <c r="M35" s="113">
        <v>0</v>
      </c>
      <c r="N35" s="113">
        <v>0</v>
      </c>
      <c r="O35" s="113">
        <v>0</v>
      </c>
      <c r="P35" s="113">
        <v>83</v>
      </c>
      <c r="Q35" s="113">
        <v>0</v>
      </c>
      <c r="R35" s="113">
        <v>83</v>
      </c>
      <c r="S35" s="113">
        <v>0</v>
      </c>
      <c r="T35" s="113">
        <v>0</v>
      </c>
      <c r="U35" s="113">
        <v>0</v>
      </c>
      <c r="V35" s="111" t="s">
        <v>385</v>
      </c>
    </row>
    <row r="36" spans="1:22" ht="36">
      <c r="A36" s="105" t="s">
        <v>611</v>
      </c>
      <c r="B36" s="92" t="s">
        <v>612</v>
      </c>
      <c r="C36" s="93">
        <v>0</v>
      </c>
      <c r="D36" s="93">
        <v>0</v>
      </c>
      <c r="E36" s="93">
        <v>0</v>
      </c>
      <c r="F36" s="102">
        <v>320</v>
      </c>
      <c r="G36" s="102">
        <v>0</v>
      </c>
      <c r="H36" s="102">
        <v>0</v>
      </c>
      <c r="I36" s="102">
        <v>0</v>
      </c>
      <c r="J36" s="102">
        <v>320</v>
      </c>
      <c r="K36" s="102">
        <v>0</v>
      </c>
      <c r="L36" s="102">
        <v>320</v>
      </c>
      <c r="M36" s="93">
        <v>114</v>
      </c>
      <c r="N36" s="93">
        <v>0</v>
      </c>
      <c r="O36" s="93">
        <v>114</v>
      </c>
      <c r="P36" s="93">
        <v>160</v>
      </c>
      <c r="Q36" s="93">
        <v>0</v>
      </c>
      <c r="R36" s="93">
        <v>160</v>
      </c>
      <c r="S36" s="93">
        <v>46</v>
      </c>
      <c r="T36" s="93">
        <v>0</v>
      </c>
      <c r="U36" s="93">
        <v>46</v>
      </c>
      <c r="V36" s="111" t="s">
        <v>385</v>
      </c>
    </row>
    <row r="37" spans="1:22">
      <c r="A37" s="106" t="s">
        <v>385</v>
      </c>
      <c r="B37" s="97" t="s">
        <v>425</v>
      </c>
      <c r="C37" s="103">
        <v>0</v>
      </c>
      <c r="D37" s="103">
        <v>0</v>
      </c>
      <c r="E37" s="103">
        <v>0</v>
      </c>
      <c r="F37" s="103">
        <v>320</v>
      </c>
      <c r="G37" s="103">
        <v>0</v>
      </c>
      <c r="H37" s="103">
        <v>0</v>
      </c>
      <c r="I37" s="103">
        <v>0</v>
      </c>
      <c r="J37" s="103">
        <v>320</v>
      </c>
      <c r="K37" s="103">
        <v>0</v>
      </c>
      <c r="L37" s="103">
        <v>320</v>
      </c>
      <c r="M37" s="98">
        <v>114</v>
      </c>
      <c r="N37" s="98">
        <v>0</v>
      </c>
      <c r="O37" s="98">
        <v>114</v>
      </c>
      <c r="P37" s="98">
        <v>160</v>
      </c>
      <c r="Q37" s="98">
        <v>0</v>
      </c>
      <c r="R37" s="98">
        <v>160</v>
      </c>
      <c r="S37" s="98">
        <v>46</v>
      </c>
      <c r="T37" s="98">
        <v>0</v>
      </c>
      <c r="U37" s="98">
        <v>46</v>
      </c>
      <c r="V37" s="111" t="s">
        <v>385</v>
      </c>
    </row>
    <row r="38" spans="1:22">
      <c r="A38" s="106" t="s">
        <v>385</v>
      </c>
      <c r="B38" s="100" t="s">
        <v>598</v>
      </c>
      <c r="C38" s="112">
        <v>0</v>
      </c>
      <c r="D38" s="112">
        <v>0</v>
      </c>
      <c r="E38" s="112">
        <v>0</v>
      </c>
      <c r="F38" s="112">
        <v>160</v>
      </c>
      <c r="G38" s="112">
        <v>0</v>
      </c>
      <c r="H38" s="112">
        <v>0</v>
      </c>
      <c r="I38" s="112">
        <v>0</v>
      </c>
      <c r="J38" s="112">
        <v>160</v>
      </c>
      <c r="K38" s="112">
        <v>0</v>
      </c>
      <c r="L38" s="112">
        <v>160</v>
      </c>
      <c r="M38" s="113">
        <v>0</v>
      </c>
      <c r="N38" s="113">
        <v>0</v>
      </c>
      <c r="O38" s="113">
        <v>0</v>
      </c>
      <c r="P38" s="113">
        <v>160</v>
      </c>
      <c r="Q38" s="113">
        <v>0</v>
      </c>
      <c r="R38" s="113">
        <v>160</v>
      </c>
      <c r="S38" s="113">
        <v>0</v>
      </c>
      <c r="T38" s="113">
        <v>0</v>
      </c>
      <c r="U38" s="113">
        <v>0</v>
      </c>
      <c r="V38" s="111" t="s">
        <v>385</v>
      </c>
    </row>
    <row r="39" spans="1:22" ht="24">
      <c r="A39" s="106" t="s">
        <v>385</v>
      </c>
      <c r="B39" s="100" t="s">
        <v>604</v>
      </c>
      <c r="C39" s="112">
        <v>0</v>
      </c>
      <c r="D39" s="112">
        <v>0</v>
      </c>
      <c r="E39" s="112">
        <v>0</v>
      </c>
      <c r="F39" s="112">
        <v>160</v>
      </c>
      <c r="G39" s="112">
        <v>0</v>
      </c>
      <c r="H39" s="112">
        <v>0</v>
      </c>
      <c r="I39" s="112">
        <v>0</v>
      </c>
      <c r="J39" s="112">
        <v>160</v>
      </c>
      <c r="K39" s="112">
        <v>0</v>
      </c>
      <c r="L39" s="112">
        <v>160</v>
      </c>
      <c r="M39" s="113">
        <v>114</v>
      </c>
      <c r="N39" s="113">
        <v>0</v>
      </c>
      <c r="O39" s="113">
        <v>114</v>
      </c>
      <c r="P39" s="113">
        <v>0</v>
      </c>
      <c r="Q39" s="113">
        <v>0</v>
      </c>
      <c r="R39" s="113">
        <v>0</v>
      </c>
      <c r="S39" s="113">
        <v>46</v>
      </c>
      <c r="T39" s="113">
        <v>0</v>
      </c>
      <c r="U39" s="113">
        <v>46</v>
      </c>
      <c r="V39" s="111" t="s">
        <v>385</v>
      </c>
    </row>
    <row r="40" spans="1:22" ht="36">
      <c r="A40" s="105" t="s">
        <v>400</v>
      </c>
      <c r="B40" s="92" t="s">
        <v>613</v>
      </c>
      <c r="C40" s="93">
        <v>0</v>
      </c>
      <c r="D40" s="93">
        <v>0</v>
      </c>
      <c r="E40" s="93">
        <v>0</v>
      </c>
      <c r="F40" s="102">
        <v>5240</v>
      </c>
      <c r="G40" s="102">
        <v>1350</v>
      </c>
      <c r="H40" s="102">
        <v>0</v>
      </c>
      <c r="I40" s="102">
        <v>1350</v>
      </c>
      <c r="J40" s="102">
        <v>3890</v>
      </c>
      <c r="K40" s="102">
        <v>0</v>
      </c>
      <c r="L40" s="102">
        <v>3890</v>
      </c>
      <c r="M40" s="93">
        <v>5048</v>
      </c>
      <c r="N40" s="93">
        <v>1298</v>
      </c>
      <c r="O40" s="93">
        <v>3750</v>
      </c>
      <c r="P40" s="93">
        <v>140</v>
      </c>
      <c r="Q40" s="93">
        <v>0</v>
      </c>
      <c r="R40" s="93">
        <v>140</v>
      </c>
      <c r="S40" s="93">
        <v>52</v>
      </c>
      <c r="T40" s="93">
        <v>52</v>
      </c>
      <c r="U40" s="93">
        <v>0</v>
      </c>
      <c r="V40" s="111" t="s">
        <v>385</v>
      </c>
    </row>
    <row r="41" spans="1:22" ht="72">
      <c r="A41" s="105" t="s">
        <v>614</v>
      </c>
      <c r="B41" s="92" t="s">
        <v>615</v>
      </c>
      <c r="C41" s="93">
        <v>0</v>
      </c>
      <c r="D41" s="93">
        <v>0</v>
      </c>
      <c r="E41" s="93">
        <v>0</v>
      </c>
      <c r="F41" s="102">
        <v>1350</v>
      </c>
      <c r="G41" s="102">
        <v>1350</v>
      </c>
      <c r="H41" s="102">
        <v>0</v>
      </c>
      <c r="I41" s="102">
        <v>1350</v>
      </c>
      <c r="J41" s="102">
        <v>0</v>
      </c>
      <c r="K41" s="102">
        <v>0</v>
      </c>
      <c r="L41" s="102">
        <v>0</v>
      </c>
      <c r="M41" s="93">
        <v>1298</v>
      </c>
      <c r="N41" s="93">
        <v>1298</v>
      </c>
      <c r="O41" s="93">
        <v>0</v>
      </c>
      <c r="P41" s="93">
        <v>0</v>
      </c>
      <c r="Q41" s="93">
        <v>0</v>
      </c>
      <c r="R41" s="93">
        <v>0</v>
      </c>
      <c r="S41" s="93">
        <v>52</v>
      </c>
      <c r="T41" s="93">
        <v>52</v>
      </c>
      <c r="U41" s="93">
        <v>0</v>
      </c>
      <c r="V41" s="111" t="s">
        <v>385</v>
      </c>
    </row>
    <row r="42" spans="1:22">
      <c r="A42" s="106" t="s">
        <v>385</v>
      </c>
      <c r="B42" s="97" t="s">
        <v>425</v>
      </c>
      <c r="C42" s="103">
        <v>0</v>
      </c>
      <c r="D42" s="103">
        <v>0</v>
      </c>
      <c r="E42" s="103">
        <v>0</v>
      </c>
      <c r="F42" s="103">
        <v>1350</v>
      </c>
      <c r="G42" s="103">
        <v>1350</v>
      </c>
      <c r="H42" s="103">
        <v>0</v>
      </c>
      <c r="I42" s="103">
        <v>1350</v>
      </c>
      <c r="J42" s="103">
        <v>0</v>
      </c>
      <c r="K42" s="103">
        <v>0</v>
      </c>
      <c r="L42" s="103">
        <v>0</v>
      </c>
      <c r="M42" s="98">
        <v>1298</v>
      </c>
      <c r="N42" s="98">
        <v>1298</v>
      </c>
      <c r="O42" s="98">
        <v>0</v>
      </c>
      <c r="P42" s="98">
        <v>0</v>
      </c>
      <c r="Q42" s="98">
        <v>0</v>
      </c>
      <c r="R42" s="98">
        <v>0</v>
      </c>
      <c r="S42" s="98">
        <v>52</v>
      </c>
      <c r="T42" s="98">
        <v>52</v>
      </c>
      <c r="U42" s="98">
        <v>0</v>
      </c>
      <c r="V42" s="111" t="s">
        <v>385</v>
      </c>
    </row>
    <row r="43" spans="1:22" ht="24">
      <c r="A43" s="106" t="s">
        <v>385</v>
      </c>
      <c r="B43" s="100" t="s">
        <v>616</v>
      </c>
      <c r="C43" s="112">
        <v>0</v>
      </c>
      <c r="D43" s="112">
        <v>0</v>
      </c>
      <c r="E43" s="112">
        <v>0</v>
      </c>
      <c r="F43" s="112">
        <v>450</v>
      </c>
      <c r="G43" s="112">
        <v>450</v>
      </c>
      <c r="H43" s="112">
        <v>0</v>
      </c>
      <c r="I43" s="112">
        <v>450</v>
      </c>
      <c r="J43" s="112">
        <v>0</v>
      </c>
      <c r="K43" s="112">
        <v>0</v>
      </c>
      <c r="L43" s="112">
        <v>0</v>
      </c>
      <c r="M43" s="113">
        <v>402</v>
      </c>
      <c r="N43" s="113">
        <v>402</v>
      </c>
      <c r="O43" s="113">
        <v>0</v>
      </c>
      <c r="P43" s="113">
        <v>0</v>
      </c>
      <c r="Q43" s="113">
        <v>0</v>
      </c>
      <c r="R43" s="113">
        <v>0</v>
      </c>
      <c r="S43" s="113">
        <v>48</v>
      </c>
      <c r="T43" s="113">
        <v>48</v>
      </c>
      <c r="U43" s="113">
        <v>0</v>
      </c>
      <c r="V43" s="111" t="s">
        <v>385</v>
      </c>
    </row>
    <row r="44" spans="1:22" ht="36">
      <c r="A44" s="106" t="s">
        <v>385</v>
      </c>
      <c r="B44" s="100" t="s">
        <v>617</v>
      </c>
      <c r="C44" s="112">
        <v>0</v>
      </c>
      <c r="D44" s="112">
        <v>0</v>
      </c>
      <c r="E44" s="112">
        <v>0</v>
      </c>
      <c r="F44" s="112">
        <v>900</v>
      </c>
      <c r="G44" s="112">
        <v>900</v>
      </c>
      <c r="H44" s="112">
        <v>0</v>
      </c>
      <c r="I44" s="112">
        <v>900</v>
      </c>
      <c r="J44" s="112">
        <v>0</v>
      </c>
      <c r="K44" s="112">
        <v>0</v>
      </c>
      <c r="L44" s="112">
        <v>0</v>
      </c>
      <c r="M44" s="113">
        <v>897</v>
      </c>
      <c r="N44" s="113">
        <v>897</v>
      </c>
      <c r="O44" s="113">
        <v>0</v>
      </c>
      <c r="P44" s="113">
        <v>0</v>
      </c>
      <c r="Q44" s="113">
        <v>0</v>
      </c>
      <c r="R44" s="113">
        <v>0</v>
      </c>
      <c r="S44" s="113">
        <v>3</v>
      </c>
      <c r="T44" s="113">
        <v>3</v>
      </c>
      <c r="U44" s="113">
        <v>0</v>
      </c>
      <c r="V44" s="111" t="s">
        <v>385</v>
      </c>
    </row>
    <row r="45" spans="1:22" ht="84">
      <c r="A45" s="105" t="s">
        <v>618</v>
      </c>
      <c r="B45" s="92" t="s">
        <v>619</v>
      </c>
      <c r="C45" s="93">
        <v>0</v>
      </c>
      <c r="D45" s="93">
        <v>0</v>
      </c>
      <c r="E45" s="93">
        <v>0</v>
      </c>
      <c r="F45" s="102">
        <v>280</v>
      </c>
      <c r="G45" s="102">
        <v>0</v>
      </c>
      <c r="H45" s="102">
        <v>0</v>
      </c>
      <c r="I45" s="102">
        <v>0</v>
      </c>
      <c r="J45" s="102">
        <v>280</v>
      </c>
      <c r="K45" s="102">
        <v>0</v>
      </c>
      <c r="L45" s="102">
        <v>280</v>
      </c>
      <c r="M45" s="93">
        <v>140</v>
      </c>
      <c r="N45" s="93">
        <v>0</v>
      </c>
      <c r="O45" s="93">
        <v>140</v>
      </c>
      <c r="P45" s="93">
        <v>140</v>
      </c>
      <c r="Q45" s="93">
        <v>0</v>
      </c>
      <c r="R45" s="93">
        <v>140</v>
      </c>
      <c r="S45" s="93">
        <v>0</v>
      </c>
      <c r="T45" s="93">
        <v>0</v>
      </c>
      <c r="U45" s="93">
        <v>0</v>
      </c>
      <c r="V45" s="111" t="s">
        <v>385</v>
      </c>
    </row>
    <row r="46" spans="1:22">
      <c r="A46" s="106" t="s">
        <v>385</v>
      </c>
      <c r="B46" s="97" t="s">
        <v>425</v>
      </c>
      <c r="C46" s="103">
        <v>0</v>
      </c>
      <c r="D46" s="103">
        <v>0</v>
      </c>
      <c r="E46" s="103">
        <v>0</v>
      </c>
      <c r="F46" s="103">
        <v>280</v>
      </c>
      <c r="G46" s="103">
        <v>0</v>
      </c>
      <c r="H46" s="103">
        <v>0</v>
      </c>
      <c r="I46" s="103">
        <v>0</v>
      </c>
      <c r="J46" s="103">
        <v>280</v>
      </c>
      <c r="K46" s="103">
        <v>0</v>
      </c>
      <c r="L46" s="103">
        <v>280</v>
      </c>
      <c r="M46" s="98">
        <v>140</v>
      </c>
      <c r="N46" s="98">
        <v>0</v>
      </c>
      <c r="O46" s="98">
        <v>140</v>
      </c>
      <c r="P46" s="98">
        <v>140</v>
      </c>
      <c r="Q46" s="98">
        <v>0</v>
      </c>
      <c r="R46" s="98">
        <v>140</v>
      </c>
      <c r="S46" s="98">
        <v>0</v>
      </c>
      <c r="T46" s="98">
        <v>0</v>
      </c>
      <c r="U46" s="98">
        <v>0</v>
      </c>
      <c r="V46" s="111" t="s">
        <v>385</v>
      </c>
    </row>
    <row r="47" spans="1:22">
      <c r="A47" s="106" t="s">
        <v>385</v>
      </c>
      <c r="B47" s="100" t="s">
        <v>598</v>
      </c>
      <c r="C47" s="112">
        <v>0</v>
      </c>
      <c r="D47" s="112">
        <v>0</v>
      </c>
      <c r="E47" s="112">
        <v>0</v>
      </c>
      <c r="F47" s="112">
        <v>140</v>
      </c>
      <c r="G47" s="112">
        <v>0</v>
      </c>
      <c r="H47" s="112">
        <v>0</v>
      </c>
      <c r="I47" s="112">
        <v>0</v>
      </c>
      <c r="J47" s="112">
        <v>140</v>
      </c>
      <c r="K47" s="112">
        <v>0</v>
      </c>
      <c r="L47" s="112">
        <v>140</v>
      </c>
      <c r="M47" s="113">
        <v>0</v>
      </c>
      <c r="N47" s="113">
        <v>0</v>
      </c>
      <c r="O47" s="113">
        <v>0</v>
      </c>
      <c r="P47" s="113">
        <v>140</v>
      </c>
      <c r="Q47" s="113">
        <v>0</v>
      </c>
      <c r="R47" s="113">
        <v>140</v>
      </c>
      <c r="S47" s="113">
        <v>0</v>
      </c>
      <c r="T47" s="113">
        <v>0</v>
      </c>
      <c r="U47" s="113">
        <v>0</v>
      </c>
      <c r="V47" s="111" t="s">
        <v>385</v>
      </c>
    </row>
    <row r="48" spans="1:22" ht="24">
      <c r="A48" s="106" t="s">
        <v>385</v>
      </c>
      <c r="B48" s="100" t="s">
        <v>604</v>
      </c>
      <c r="C48" s="112">
        <v>0</v>
      </c>
      <c r="D48" s="112">
        <v>0</v>
      </c>
      <c r="E48" s="112">
        <v>0</v>
      </c>
      <c r="F48" s="112">
        <v>140</v>
      </c>
      <c r="G48" s="112">
        <v>0</v>
      </c>
      <c r="H48" s="112">
        <v>0</v>
      </c>
      <c r="I48" s="112">
        <v>0</v>
      </c>
      <c r="J48" s="112">
        <v>140</v>
      </c>
      <c r="K48" s="112">
        <v>0</v>
      </c>
      <c r="L48" s="112">
        <v>140</v>
      </c>
      <c r="M48" s="113">
        <v>140</v>
      </c>
      <c r="N48" s="113">
        <v>0</v>
      </c>
      <c r="O48" s="113">
        <v>140</v>
      </c>
      <c r="P48" s="113">
        <v>0</v>
      </c>
      <c r="Q48" s="113">
        <v>0</v>
      </c>
      <c r="R48" s="113">
        <v>0</v>
      </c>
      <c r="S48" s="113">
        <v>0</v>
      </c>
      <c r="T48" s="113">
        <v>0</v>
      </c>
      <c r="U48" s="113">
        <v>0</v>
      </c>
      <c r="V48" s="111" t="s">
        <v>385</v>
      </c>
    </row>
    <row r="49" spans="1:22" ht="84">
      <c r="A49" s="105" t="s">
        <v>620</v>
      </c>
      <c r="B49" s="92" t="s">
        <v>621</v>
      </c>
      <c r="C49" s="93">
        <v>0</v>
      </c>
      <c r="D49" s="93">
        <v>0</v>
      </c>
      <c r="E49" s="93">
        <v>0</v>
      </c>
      <c r="F49" s="102">
        <v>1000</v>
      </c>
      <c r="G49" s="102">
        <v>0</v>
      </c>
      <c r="H49" s="102">
        <v>0</v>
      </c>
      <c r="I49" s="102">
        <v>0</v>
      </c>
      <c r="J49" s="102">
        <v>1000</v>
      </c>
      <c r="K49" s="102">
        <v>0</v>
      </c>
      <c r="L49" s="102">
        <v>1000</v>
      </c>
      <c r="M49" s="93">
        <v>1000</v>
      </c>
      <c r="N49" s="93">
        <v>0</v>
      </c>
      <c r="O49" s="93">
        <v>1000</v>
      </c>
      <c r="P49" s="93">
        <v>0</v>
      </c>
      <c r="Q49" s="93">
        <v>0</v>
      </c>
      <c r="R49" s="93">
        <v>0</v>
      </c>
      <c r="S49" s="93">
        <v>0</v>
      </c>
      <c r="T49" s="93">
        <v>0</v>
      </c>
      <c r="U49" s="93">
        <v>0</v>
      </c>
      <c r="V49" s="111" t="s">
        <v>385</v>
      </c>
    </row>
    <row r="50" spans="1:22">
      <c r="A50" s="106" t="s">
        <v>385</v>
      </c>
      <c r="B50" s="97" t="s">
        <v>425</v>
      </c>
      <c r="C50" s="103">
        <v>0</v>
      </c>
      <c r="D50" s="103">
        <v>0</v>
      </c>
      <c r="E50" s="103">
        <v>0</v>
      </c>
      <c r="F50" s="103">
        <v>1000</v>
      </c>
      <c r="G50" s="103">
        <v>0</v>
      </c>
      <c r="H50" s="103">
        <v>0</v>
      </c>
      <c r="I50" s="103">
        <v>0</v>
      </c>
      <c r="J50" s="103">
        <v>1000</v>
      </c>
      <c r="K50" s="103">
        <v>0</v>
      </c>
      <c r="L50" s="103">
        <v>1000</v>
      </c>
      <c r="M50" s="98">
        <v>1000</v>
      </c>
      <c r="N50" s="98">
        <v>0</v>
      </c>
      <c r="O50" s="98">
        <v>1000</v>
      </c>
      <c r="P50" s="98">
        <v>0</v>
      </c>
      <c r="Q50" s="98">
        <v>0</v>
      </c>
      <c r="R50" s="98">
        <v>0</v>
      </c>
      <c r="S50" s="98">
        <v>0</v>
      </c>
      <c r="T50" s="98">
        <v>0</v>
      </c>
      <c r="U50" s="98">
        <v>0</v>
      </c>
      <c r="V50" s="111" t="s">
        <v>385</v>
      </c>
    </row>
    <row r="51" spans="1:22" ht="36">
      <c r="A51" s="106" t="s">
        <v>385</v>
      </c>
      <c r="B51" s="100" t="s">
        <v>599</v>
      </c>
      <c r="C51" s="112">
        <v>0</v>
      </c>
      <c r="D51" s="112">
        <v>0</v>
      </c>
      <c r="E51" s="112">
        <v>0</v>
      </c>
      <c r="F51" s="112">
        <v>1000</v>
      </c>
      <c r="G51" s="112">
        <v>0</v>
      </c>
      <c r="H51" s="112">
        <v>0</v>
      </c>
      <c r="I51" s="112">
        <v>0</v>
      </c>
      <c r="J51" s="112">
        <v>1000</v>
      </c>
      <c r="K51" s="112">
        <v>0</v>
      </c>
      <c r="L51" s="112">
        <v>1000</v>
      </c>
      <c r="M51" s="113">
        <v>1000</v>
      </c>
      <c r="N51" s="113">
        <v>0</v>
      </c>
      <c r="O51" s="113">
        <v>1000</v>
      </c>
      <c r="P51" s="113">
        <v>0</v>
      </c>
      <c r="Q51" s="113">
        <v>0</v>
      </c>
      <c r="R51" s="113">
        <v>0</v>
      </c>
      <c r="S51" s="113">
        <v>0</v>
      </c>
      <c r="T51" s="113">
        <v>0</v>
      </c>
      <c r="U51" s="113">
        <v>0</v>
      </c>
      <c r="V51" s="111" t="s">
        <v>385</v>
      </c>
    </row>
    <row r="52" spans="1:22" ht="96">
      <c r="A52" s="105" t="s">
        <v>622</v>
      </c>
      <c r="B52" s="92" t="s">
        <v>623</v>
      </c>
      <c r="C52" s="93">
        <v>0</v>
      </c>
      <c r="D52" s="93">
        <v>0</v>
      </c>
      <c r="E52" s="93">
        <v>0</v>
      </c>
      <c r="F52" s="102">
        <v>10</v>
      </c>
      <c r="G52" s="102">
        <v>0</v>
      </c>
      <c r="H52" s="102">
        <v>0</v>
      </c>
      <c r="I52" s="102">
        <v>0</v>
      </c>
      <c r="J52" s="102">
        <v>10</v>
      </c>
      <c r="K52" s="102">
        <v>0</v>
      </c>
      <c r="L52" s="102">
        <v>10</v>
      </c>
      <c r="M52" s="93">
        <v>10</v>
      </c>
      <c r="N52" s="93">
        <v>0</v>
      </c>
      <c r="O52" s="93">
        <v>10</v>
      </c>
      <c r="P52" s="93">
        <v>0</v>
      </c>
      <c r="Q52" s="93">
        <v>0</v>
      </c>
      <c r="R52" s="93">
        <v>0</v>
      </c>
      <c r="S52" s="93">
        <v>0</v>
      </c>
      <c r="T52" s="93">
        <v>0</v>
      </c>
      <c r="U52" s="93">
        <v>0</v>
      </c>
      <c r="V52" s="111" t="s">
        <v>385</v>
      </c>
    </row>
    <row r="53" spans="1:22">
      <c r="A53" s="106" t="s">
        <v>385</v>
      </c>
      <c r="B53" s="97" t="s">
        <v>425</v>
      </c>
      <c r="C53" s="103">
        <v>0</v>
      </c>
      <c r="D53" s="103">
        <v>0</v>
      </c>
      <c r="E53" s="103">
        <v>0</v>
      </c>
      <c r="F53" s="103">
        <v>10</v>
      </c>
      <c r="G53" s="103">
        <v>0</v>
      </c>
      <c r="H53" s="103">
        <v>0</v>
      </c>
      <c r="I53" s="103">
        <v>0</v>
      </c>
      <c r="J53" s="103">
        <v>10</v>
      </c>
      <c r="K53" s="103">
        <v>0</v>
      </c>
      <c r="L53" s="103">
        <v>10</v>
      </c>
      <c r="M53" s="98">
        <v>10</v>
      </c>
      <c r="N53" s="98">
        <v>0</v>
      </c>
      <c r="O53" s="98">
        <v>10</v>
      </c>
      <c r="P53" s="98">
        <v>0</v>
      </c>
      <c r="Q53" s="98">
        <v>0</v>
      </c>
      <c r="R53" s="98">
        <v>0</v>
      </c>
      <c r="S53" s="98">
        <v>0</v>
      </c>
      <c r="T53" s="98">
        <v>0</v>
      </c>
      <c r="U53" s="98">
        <v>0</v>
      </c>
      <c r="V53" s="111" t="s">
        <v>385</v>
      </c>
    </row>
    <row r="54" spans="1:22">
      <c r="A54" s="106" t="s">
        <v>385</v>
      </c>
      <c r="B54" s="100" t="s">
        <v>598</v>
      </c>
      <c r="C54" s="112">
        <v>0</v>
      </c>
      <c r="D54" s="112">
        <v>0</v>
      </c>
      <c r="E54" s="112">
        <v>0</v>
      </c>
      <c r="F54" s="112">
        <v>10</v>
      </c>
      <c r="G54" s="112">
        <v>0</v>
      </c>
      <c r="H54" s="112">
        <v>0</v>
      </c>
      <c r="I54" s="112">
        <v>0</v>
      </c>
      <c r="J54" s="112">
        <v>10</v>
      </c>
      <c r="K54" s="112">
        <v>0</v>
      </c>
      <c r="L54" s="112">
        <v>10</v>
      </c>
      <c r="M54" s="113">
        <v>10</v>
      </c>
      <c r="N54" s="113">
        <v>0</v>
      </c>
      <c r="O54" s="113">
        <v>10</v>
      </c>
      <c r="P54" s="113">
        <v>0</v>
      </c>
      <c r="Q54" s="113">
        <v>0</v>
      </c>
      <c r="R54" s="113">
        <v>0</v>
      </c>
      <c r="S54" s="113">
        <v>0</v>
      </c>
      <c r="T54" s="113">
        <v>0</v>
      </c>
      <c r="U54" s="113">
        <v>0</v>
      </c>
      <c r="V54" s="111" t="s">
        <v>385</v>
      </c>
    </row>
    <row r="55" spans="1:22" ht="72">
      <c r="A55" s="105" t="s">
        <v>624</v>
      </c>
      <c r="B55" s="92" t="s">
        <v>625</v>
      </c>
      <c r="C55" s="93">
        <v>0</v>
      </c>
      <c r="D55" s="93">
        <v>0</v>
      </c>
      <c r="E55" s="93">
        <v>0</v>
      </c>
      <c r="F55" s="102">
        <v>2600</v>
      </c>
      <c r="G55" s="102">
        <v>0</v>
      </c>
      <c r="H55" s="102">
        <v>0</v>
      </c>
      <c r="I55" s="102">
        <v>0</v>
      </c>
      <c r="J55" s="102">
        <v>2600</v>
      </c>
      <c r="K55" s="102">
        <v>0</v>
      </c>
      <c r="L55" s="102">
        <v>2600</v>
      </c>
      <c r="M55" s="93">
        <v>2600</v>
      </c>
      <c r="N55" s="93">
        <v>0</v>
      </c>
      <c r="O55" s="93">
        <v>2600</v>
      </c>
      <c r="P55" s="93">
        <v>0</v>
      </c>
      <c r="Q55" s="93">
        <v>0</v>
      </c>
      <c r="R55" s="93">
        <v>0</v>
      </c>
      <c r="S55" s="93">
        <v>0</v>
      </c>
      <c r="T55" s="93">
        <v>0</v>
      </c>
      <c r="U55" s="93">
        <v>0</v>
      </c>
      <c r="V55" s="111" t="s">
        <v>385</v>
      </c>
    </row>
    <row r="56" spans="1:22">
      <c r="A56" s="106" t="s">
        <v>385</v>
      </c>
      <c r="B56" s="97" t="s">
        <v>425</v>
      </c>
      <c r="C56" s="103">
        <v>0</v>
      </c>
      <c r="D56" s="103">
        <v>0</v>
      </c>
      <c r="E56" s="103">
        <v>0</v>
      </c>
      <c r="F56" s="103">
        <v>2600</v>
      </c>
      <c r="G56" s="103">
        <v>0</v>
      </c>
      <c r="H56" s="103">
        <v>0</v>
      </c>
      <c r="I56" s="103">
        <v>0</v>
      </c>
      <c r="J56" s="103">
        <v>2600</v>
      </c>
      <c r="K56" s="103">
        <v>0</v>
      </c>
      <c r="L56" s="103">
        <v>2600</v>
      </c>
      <c r="M56" s="98">
        <v>2600</v>
      </c>
      <c r="N56" s="98">
        <v>0</v>
      </c>
      <c r="O56" s="98">
        <v>2600</v>
      </c>
      <c r="P56" s="98">
        <v>0</v>
      </c>
      <c r="Q56" s="98">
        <v>0</v>
      </c>
      <c r="R56" s="98">
        <v>0</v>
      </c>
      <c r="S56" s="98">
        <v>0</v>
      </c>
      <c r="T56" s="98">
        <v>0</v>
      </c>
      <c r="U56" s="98">
        <v>0</v>
      </c>
      <c r="V56" s="111" t="s">
        <v>385</v>
      </c>
    </row>
    <row r="57" spans="1:22">
      <c r="A57" s="106" t="s">
        <v>385</v>
      </c>
      <c r="B57" s="100" t="s">
        <v>598</v>
      </c>
      <c r="C57" s="112">
        <v>0</v>
      </c>
      <c r="D57" s="112">
        <v>0</v>
      </c>
      <c r="E57" s="112">
        <v>0</v>
      </c>
      <c r="F57" s="112">
        <v>2500</v>
      </c>
      <c r="G57" s="112">
        <v>0</v>
      </c>
      <c r="H57" s="112">
        <v>0</v>
      </c>
      <c r="I57" s="112">
        <v>0</v>
      </c>
      <c r="J57" s="112">
        <v>2500</v>
      </c>
      <c r="K57" s="112">
        <v>0</v>
      </c>
      <c r="L57" s="112">
        <v>2500</v>
      </c>
      <c r="M57" s="113">
        <v>2500</v>
      </c>
      <c r="N57" s="113">
        <v>0</v>
      </c>
      <c r="O57" s="113">
        <v>2500</v>
      </c>
      <c r="P57" s="113">
        <v>0</v>
      </c>
      <c r="Q57" s="113">
        <v>0</v>
      </c>
      <c r="R57" s="113">
        <v>0</v>
      </c>
      <c r="S57" s="113">
        <v>0</v>
      </c>
      <c r="T57" s="113">
        <v>0</v>
      </c>
      <c r="U57" s="113">
        <v>0</v>
      </c>
      <c r="V57" s="111" t="s">
        <v>385</v>
      </c>
    </row>
    <row r="58" spans="1:22" ht="36">
      <c r="A58" s="106" t="s">
        <v>385</v>
      </c>
      <c r="B58" s="100" t="s">
        <v>599</v>
      </c>
      <c r="C58" s="112">
        <v>0</v>
      </c>
      <c r="D58" s="112">
        <v>0</v>
      </c>
      <c r="E58" s="112">
        <v>0</v>
      </c>
      <c r="F58" s="112">
        <v>100</v>
      </c>
      <c r="G58" s="112">
        <v>0</v>
      </c>
      <c r="H58" s="112">
        <v>0</v>
      </c>
      <c r="I58" s="112">
        <v>0</v>
      </c>
      <c r="J58" s="112">
        <v>100</v>
      </c>
      <c r="K58" s="112">
        <v>0</v>
      </c>
      <c r="L58" s="112">
        <v>100</v>
      </c>
      <c r="M58" s="113">
        <v>100</v>
      </c>
      <c r="N58" s="113">
        <v>0</v>
      </c>
      <c r="O58" s="113">
        <v>100</v>
      </c>
      <c r="P58" s="113">
        <v>0</v>
      </c>
      <c r="Q58" s="113">
        <v>0</v>
      </c>
      <c r="R58" s="113">
        <v>0</v>
      </c>
      <c r="S58" s="113">
        <v>0</v>
      </c>
      <c r="T58" s="113">
        <v>0</v>
      </c>
      <c r="U58" s="113">
        <v>0</v>
      </c>
      <c r="V58" s="111" t="s">
        <v>385</v>
      </c>
    </row>
    <row r="59" spans="1:22" ht="72">
      <c r="A59" s="105" t="s">
        <v>401</v>
      </c>
      <c r="B59" s="92" t="s">
        <v>626</v>
      </c>
      <c r="C59" s="93">
        <v>1238</v>
      </c>
      <c r="D59" s="93">
        <v>22</v>
      </c>
      <c r="E59" s="93">
        <v>1216</v>
      </c>
      <c r="F59" s="102">
        <v>17744</v>
      </c>
      <c r="G59" s="102">
        <v>5181</v>
      </c>
      <c r="H59" s="102">
        <v>0</v>
      </c>
      <c r="I59" s="102">
        <v>5159</v>
      </c>
      <c r="J59" s="102">
        <v>12563</v>
      </c>
      <c r="K59" s="102">
        <v>0</v>
      </c>
      <c r="L59" s="102">
        <v>11347</v>
      </c>
      <c r="M59" s="93">
        <v>13353</v>
      </c>
      <c r="N59" s="93">
        <v>4582</v>
      </c>
      <c r="O59" s="93">
        <v>8792</v>
      </c>
      <c r="P59" s="93">
        <v>230</v>
      </c>
      <c r="Q59" s="93">
        <v>6</v>
      </c>
      <c r="R59" s="93">
        <v>223</v>
      </c>
      <c r="S59" s="93">
        <v>4161</v>
      </c>
      <c r="T59" s="93">
        <v>593</v>
      </c>
      <c r="U59" s="93">
        <v>3568</v>
      </c>
      <c r="V59" s="111" t="s">
        <v>385</v>
      </c>
    </row>
    <row r="60" spans="1:22" ht="72">
      <c r="A60" s="105" t="s">
        <v>627</v>
      </c>
      <c r="B60" s="92" t="s">
        <v>628</v>
      </c>
      <c r="C60" s="93">
        <v>0</v>
      </c>
      <c r="D60" s="93">
        <v>0</v>
      </c>
      <c r="E60" s="93">
        <v>0</v>
      </c>
      <c r="F60" s="102">
        <v>4984</v>
      </c>
      <c r="G60" s="102">
        <v>0</v>
      </c>
      <c r="H60" s="102">
        <v>0</v>
      </c>
      <c r="I60" s="102">
        <v>0</v>
      </c>
      <c r="J60" s="102">
        <v>4984</v>
      </c>
      <c r="K60" s="102">
        <v>0</v>
      </c>
      <c r="L60" s="102">
        <v>4984</v>
      </c>
      <c r="M60" s="93">
        <v>4975</v>
      </c>
      <c r="N60" s="93">
        <v>0</v>
      </c>
      <c r="O60" s="93">
        <v>4975</v>
      </c>
      <c r="P60" s="93">
        <v>10</v>
      </c>
      <c r="Q60" s="93">
        <v>0</v>
      </c>
      <c r="R60" s="93">
        <v>10</v>
      </c>
      <c r="S60" s="93">
        <v>0</v>
      </c>
      <c r="T60" s="93">
        <v>0</v>
      </c>
      <c r="U60" s="93">
        <v>0</v>
      </c>
      <c r="V60" s="111" t="s">
        <v>385</v>
      </c>
    </row>
    <row r="61" spans="1:22">
      <c r="A61" s="106" t="s">
        <v>385</v>
      </c>
      <c r="B61" s="97" t="s">
        <v>425</v>
      </c>
      <c r="C61" s="103">
        <v>0</v>
      </c>
      <c r="D61" s="103">
        <v>0</v>
      </c>
      <c r="E61" s="103">
        <v>0</v>
      </c>
      <c r="F61" s="103">
        <v>4984</v>
      </c>
      <c r="G61" s="103">
        <v>0</v>
      </c>
      <c r="H61" s="103">
        <v>0</v>
      </c>
      <c r="I61" s="103">
        <v>0</v>
      </c>
      <c r="J61" s="103">
        <v>4984</v>
      </c>
      <c r="K61" s="103">
        <v>0</v>
      </c>
      <c r="L61" s="103">
        <v>4984</v>
      </c>
      <c r="M61" s="98">
        <v>4975</v>
      </c>
      <c r="N61" s="98">
        <v>0</v>
      </c>
      <c r="O61" s="98">
        <v>4975</v>
      </c>
      <c r="P61" s="98">
        <v>10</v>
      </c>
      <c r="Q61" s="98">
        <v>0</v>
      </c>
      <c r="R61" s="98">
        <v>10</v>
      </c>
      <c r="S61" s="98">
        <v>0</v>
      </c>
      <c r="T61" s="98">
        <v>0</v>
      </c>
      <c r="U61" s="98">
        <v>0</v>
      </c>
      <c r="V61" s="111" t="s">
        <v>385</v>
      </c>
    </row>
    <row r="62" spans="1:22" ht="24">
      <c r="A62" s="106" t="s">
        <v>385</v>
      </c>
      <c r="B62" s="100" t="s">
        <v>629</v>
      </c>
      <c r="C62" s="112">
        <v>0</v>
      </c>
      <c r="D62" s="112">
        <v>0</v>
      </c>
      <c r="E62" s="112">
        <v>0</v>
      </c>
      <c r="F62" s="112">
        <v>4984</v>
      </c>
      <c r="G62" s="112">
        <v>0</v>
      </c>
      <c r="H62" s="112">
        <v>0</v>
      </c>
      <c r="I62" s="112">
        <v>0</v>
      </c>
      <c r="J62" s="112">
        <v>4984</v>
      </c>
      <c r="K62" s="112">
        <v>0</v>
      </c>
      <c r="L62" s="112">
        <v>4984</v>
      </c>
      <c r="M62" s="113">
        <v>4975</v>
      </c>
      <c r="N62" s="113">
        <v>0</v>
      </c>
      <c r="O62" s="113">
        <v>4975</v>
      </c>
      <c r="P62" s="113">
        <v>10</v>
      </c>
      <c r="Q62" s="113">
        <v>0</v>
      </c>
      <c r="R62" s="113">
        <v>10</v>
      </c>
      <c r="S62" s="113">
        <v>0</v>
      </c>
      <c r="T62" s="113">
        <v>0</v>
      </c>
      <c r="U62" s="113">
        <v>0</v>
      </c>
      <c r="V62" s="111" t="s">
        <v>385</v>
      </c>
    </row>
    <row r="63" spans="1:22" ht="72">
      <c r="A63" s="105" t="s">
        <v>630</v>
      </c>
      <c r="B63" s="92" t="s">
        <v>631</v>
      </c>
      <c r="C63" s="93">
        <v>1238</v>
      </c>
      <c r="D63" s="93">
        <v>22</v>
      </c>
      <c r="E63" s="93">
        <v>1216</v>
      </c>
      <c r="F63" s="102">
        <v>11642</v>
      </c>
      <c r="G63" s="102">
        <v>4779</v>
      </c>
      <c r="H63" s="102">
        <v>0</v>
      </c>
      <c r="I63" s="102">
        <v>4757</v>
      </c>
      <c r="J63" s="102">
        <v>6863</v>
      </c>
      <c r="K63" s="102">
        <v>0</v>
      </c>
      <c r="L63" s="102">
        <v>5646</v>
      </c>
      <c r="M63" s="93">
        <v>7510</v>
      </c>
      <c r="N63" s="93">
        <v>4289</v>
      </c>
      <c r="O63" s="93">
        <v>3220</v>
      </c>
      <c r="P63" s="93">
        <v>213</v>
      </c>
      <c r="Q63" s="93">
        <v>6</v>
      </c>
      <c r="R63" s="93">
        <v>207</v>
      </c>
      <c r="S63" s="93">
        <v>3919</v>
      </c>
      <c r="T63" s="93">
        <v>483</v>
      </c>
      <c r="U63" s="93">
        <v>3435</v>
      </c>
      <c r="V63" s="111" t="s">
        <v>385</v>
      </c>
    </row>
    <row r="64" spans="1:22">
      <c r="A64" s="106" t="s">
        <v>385</v>
      </c>
      <c r="B64" s="97" t="s">
        <v>425</v>
      </c>
      <c r="C64" s="103">
        <v>1238</v>
      </c>
      <c r="D64" s="103">
        <v>22</v>
      </c>
      <c r="E64" s="103">
        <v>1216</v>
      </c>
      <c r="F64" s="103">
        <v>11642</v>
      </c>
      <c r="G64" s="103">
        <v>4779</v>
      </c>
      <c r="H64" s="103">
        <v>0</v>
      </c>
      <c r="I64" s="103">
        <v>4757</v>
      </c>
      <c r="J64" s="103">
        <v>6863</v>
      </c>
      <c r="K64" s="103">
        <v>0</v>
      </c>
      <c r="L64" s="103">
        <v>5646</v>
      </c>
      <c r="M64" s="98">
        <v>7510</v>
      </c>
      <c r="N64" s="98">
        <v>4289</v>
      </c>
      <c r="O64" s="98">
        <v>3220</v>
      </c>
      <c r="P64" s="98">
        <v>213</v>
      </c>
      <c r="Q64" s="98">
        <v>6</v>
      </c>
      <c r="R64" s="98">
        <v>207</v>
      </c>
      <c r="S64" s="98">
        <v>3919</v>
      </c>
      <c r="T64" s="98">
        <v>483</v>
      </c>
      <c r="U64" s="98">
        <v>3435</v>
      </c>
      <c r="V64" s="111" t="s">
        <v>385</v>
      </c>
    </row>
    <row r="65" spans="1:22">
      <c r="A65" s="106" t="s">
        <v>385</v>
      </c>
      <c r="B65" s="100" t="s">
        <v>632</v>
      </c>
      <c r="C65" s="112">
        <v>15</v>
      </c>
      <c r="D65" s="112">
        <v>0</v>
      </c>
      <c r="E65" s="112">
        <v>15</v>
      </c>
      <c r="F65" s="112">
        <v>0</v>
      </c>
      <c r="G65" s="112">
        <v>0</v>
      </c>
      <c r="H65" s="112">
        <v>0</v>
      </c>
      <c r="I65" s="112">
        <v>0</v>
      </c>
      <c r="J65" s="112">
        <v>0</v>
      </c>
      <c r="K65" s="112">
        <v>0</v>
      </c>
      <c r="L65" s="112">
        <v>-15</v>
      </c>
      <c r="M65" s="113">
        <v>0</v>
      </c>
      <c r="N65" s="113">
        <v>0</v>
      </c>
      <c r="O65" s="113">
        <v>0</v>
      </c>
      <c r="P65" s="113">
        <v>0</v>
      </c>
      <c r="Q65" s="113">
        <v>0</v>
      </c>
      <c r="R65" s="113">
        <v>0</v>
      </c>
      <c r="S65" s="113">
        <v>0</v>
      </c>
      <c r="T65" s="113">
        <v>0</v>
      </c>
      <c r="U65" s="113">
        <v>0</v>
      </c>
      <c r="V65" s="111" t="s">
        <v>385</v>
      </c>
    </row>
    <row r="66" spans="1:22">
      <c r="A66" s="106" t="s">
        <v>385</v>
      </c>
      <c r="B66" s="100" t="s">
        <v>633</v>
      </c>
      <c r="C66" s="112">
        <v>1201</v>
      </c>
      <c r="D66" s="112">
        <v>0</v>
      </c>
      <c r="E66" s="112">
        <v>1201</v>
      </c>
      <c r="F66" s="112">
        <v>0</v>
      </c>
      <c r="G66" s="112">
        <v>0</v>
      </c>
      <c r="H66" s="112">
        <v>0</v>
      </c>
      <c r="I66" s="112">
        <v>0</v>
      </c>
      <c r="J66" s="112">
        <v>0</v>
      </c>
      <c r="K66" s="112">
        <v>0</v>
      </c>
      <c r="L66" s="112">
        <v>-1201</v>
      </c>
      <c r="M66" s="113">
        <v>0</v>
      </c>
      <c r="N66" s="113">
        <v>0</v>
      </c>
      <c r="O66" s="113">
        <v>0</v>
      </c>
      <c r="P66" s="113">
        <v>0</v>
      </c>
      <c r="Q66" s="113">
        <v>0</v>
      </c>
      <c r="R66" s="113">
        <v>0</v>
      </c>
      <c r="S66" s="113">
        <v>0</v>
      </c>
      <c r="T66" s="113">
        <v>0</v>
      </c>
      <c r="U66" s="113">
        <v>0</v>
      </c>
      <c r="V66" s="111" t="s">
        <v>385</v>
      </c>
    </row>
    <row r="67" spans="1:22">
      <c r="A67" s="106" t="s">
        <v>385</v>
      </c>
      <c r="B67" s="100" t="s">
        <v>598</v>
      </c>
      <c r="C67" s="112">
        <v>0</v>
      </c>
      <c r="D67" s="112">
        <v>0</v>
      </c>
      <c r="E67" s="112">
        <v>0</v>
      </c>
      <c r="F67" s="112">
        <v>3116</v>
      </c>
      <c r="G67" s="112">
        <v>0</v>
      </c>
      <c r="H67" s="112">
        <v>0</v>
      </c>
      <c r="I67" s="112">
        <v>0</v>
      </c>
      <c r="J67" s="112">
        <v>3116</v>
      </c>
      <c r="K67" s="112">
        <v>0</v>
      </c>
      <c r="L67" s="112">
        <v>3116</v>
      </c>
      <c r="M67" s="113">
        <v>2910</v>
      </c>
      <c r="N67" s="113">
        <v>0</v>
      </c>
      <c r="O67" s="113">
        <v>2910</v>
      </c>
      <c r="P67" s="113">
        <v>207</v>
      </c>
      <c r="Q67" s="113">
        <v>0</v>
      </c>
      <c r="R67" s="113">
        <v>207</v>
      </c>
      <c r="S67" s="113">
        <v>0</v>
      </c>
      <c r="T67" s="113">
        <v>0</v>
      </c>
      <c r="U67" s="113">
        <v>0</v>
      </c>
      <c r="V67" s="111" t="s">
        <v>385</v>
      </c>
    </row>
    <row r="68" spans="1:22" ht="36">
      <c r="A68" s="106" t="s">
        <v>385</v>
      </c>
      <c r="B68" s="100" t="s">
        <v>599</v>
      </c>
      <c r="C68" s="112">
        <v>0</v>
      </c>
      <c r="D68" s="112">
        <v>0</v>
      </c>
      <c r="E68" s="112">
        <v>0</v>
      </c>
      <c r="F68" s="112">
        <v>3746</v>
      </c>
      <c r="G68" s="112">
        <v>0</v>
      </c>
      <c r="H68" s="112">
        <v>0</v>
      </c>
      <c r="I68" s="112">
        <v>0</v>
      </c>
      <c r="J68" s="112">
        <v>3746</v>
      </c>
      <c r="K68" s="112">
        <v>0</v>
      </c>
      <c r="L68" s="112">
        <v>3746</v>
      </c>
      <c r="M68" s="113">
        <v>311</v>
      </c>
      <c r="N68" s="113">
        <v>0</v>
      </c>
      <c r="O68" s="113">
        <v>311</v>
      </c>
      <c r="P68" s="113">
        <v>0</v>
      </c>
      <c r="Q68" s="113">
        <v>0</v>
      </c>
      <c r="R68" s="113">
        <v>0</v>
      </c>
      <c r="S68" s="113">
        <v>3435</v>
      </c>
      <c r="T68" s="113">
        <v>0</v>
      </c>
      <c r="U68" s="113">
        <v>3435</v>
      </c>
      <c r="V68" s="111" t="s">
        <v>385</v>
      </c>
    </row>
    <row r="69" spans="1:22" ht="48">
      <c r="A69" s="106" t="s">
        <v>385</v>
      </c>
      <c r="B69" s="100" t="s">
        <v>634</v>
      </c>
      <c r="C69" s="112">
        <v>0</v>
      </c>
      <c r="D69" s="112">
        <v>0</v>
      </c>
      <c r="E69" s="112">
        <v>0</v>
      </c>
      <c r="F69" s="112">
        <v>937</v>
      </c>
      <c r="G69" s="112">
        <v>937</v>
      </c>
      <c r="H69" s="112">
        <v>0</v>
      </c>
      <c r="I69" s="112">
        <v>937</v>
      </c>
      <c r="J69" s="112">
        <v>0</v>
      </c>
      <c r="K69" s="112">
        <v>0</v>
      </c>
      <c r="L69" s="112">
        <v>0</v>
      </c>
      <c r="M69" s="113">
        <v>928</v>
      </c>
      <c r="N69" s="113">
        <v>928</v>
      </c>
      <c r="O69" s="113">
        <v>0</v>
      </c>
      <c r="P69" s="113">
        <v>0</v>
      </c>
      <c r="Q69" s="113">
        <v>0</v>
      </c>
      <c r="R69" s="113">
        <v>0</v>
      </c>
      <c r="S69" s="113">
        <v>9</v>
      </c>
      <c r="T69" s="113">
        <v>9</v>
      </c>
      <c r="U69" s="113">
        <v>0</v>
      </c>
      <c r="V69" s="111" t="s">
        <v>385</v>
      </c>
    </row>
    <row r="70" spans="1:22" ht="36">
      <c r="A70" s="106" t="s">
        <v>385</v>
      </c>
      <c r="B70" s="100" t="s">
        <v>635</v>
      </c>
      <c r="C70" s="112">
        <v>0</v>
      </c>
      <c r="D70" s="112">
        <v>0</v>
      </c>
      <c r="E70" s="112">
        <v>0</v>
      </c>
      <c r="F70" s="112">
        <v>113</v>
      </c>
      <c r="G70" s="112">
        <v>113</v>
      </c>
      <c r="H70" s="112">
        <v>0</v>
      </c>
      <c r="I70" s="112">
        <v>113</v>
      </c>
      <c r="J70" s="112">
        <v>0</v>
      </c>
      <c r="K70" s="112">
        <v>0</v>
      </c>
      <c r="L70" s="112">
        <v>0</v>
      </c>
      <c r="M70" s="113">
        <v>54</v>
      </c>
      <c r="N70" s="113">
        <v>54</v>
      </c>
      <c r="O70" s="113">
        <v>0</v>
      </c>
      <c r="P70" s="113">
        <v>0</v>
      </c>
      <c r="Q70" s="113">
        <v>0</v>
      </c>
      <c r="R70" s="113">
        <v>0</v>
      </c>
      <c r="S70" s="113">
        <v>59</v>
      </c>
      <c r="T70" s="113">
        <v>59</v>
      </c>
      <c r="U70" s="113">
        <v>0</v>
      </c>
      <c r="V70" s="111" t="s">
        <v>385</v>
      </c>
    </row>
    <row r="71" spans="1:22" ht="48">
      <c r="A71" s="106" t="s">
        <v>385</v>
      </c>
      <c r="B71" s="100" t="s">
        <v>636</v>
      </c>
      <c r="C71" s="112">
        <v>9</v>
      </c>
      <c r="D71" s="112">
        <v>9</v>
      </c>
      <c r="E71" s="112">
        <v>0</v>
      </c>
      <c r="F71" s="112">
        <v>9</v>
      </c>
      <c r="G71" s="112">
        <v>9</v>
      </c>
      <c r="H71" s="112">
        <v>0</v>
      </c>
      <c r="I71" s="112">
        <v>0</v>
      </c>
      <c r="J71" s="112">
        <v>0</v>
      </c>
      <c r="K71" s="112">
        <v>0</v>
      </c>
      <c r="L71" s="112">
        <v>0</v>
      </c>
      <c r="M71" s="113">
        <v>6</v>
      </c>
      <c r="N71" s="113">
        <v>6</v>
      </c>
      <c r="O71" s="113">
        <v>0</v>
      </c>
      <c r="P71" s="113">
        <v>3</v>
      </c>
      <c r="Q71" s="113">
        <v>3</v>
      </c>
      <c r="R71" s="113">
        <v>0</v>
      </c>
      <c r="S71" s="113">
        <v>0</v>
      </c>
      <c r="T71" s="113">
        <v>0</v>
      </c>
      <c r="U71" s="113">
        <v>0</v>
      </c>
      <c r="V71" s="111" t="s">
        <v>385</v>
      </c>
    </row>
    <row r="72" spans="1:22" ht="48">
      <c r="A72" s="106" t="s">
        <v>385</v>
      </c>
      <c r="B72" s="100" t="s">
        <v>637</v>
      </c>
      <c r="C72" s="112">
        <v>9</v>
      </c>
      <c r="D72" s="112">
        <v>9</v>
      </c>
      <c r="E72" s="112">
        <v>0</v>
      </c>
      <c r="F72" s="112">
        <v>9</v>
      </c>
      <c r="G72" s="112">
        <v>9</v>
      </c>
      <c r="H72" s="112">
        <v>0</v>
      </c>
      <c r="I72" s="112">
        <v>0</v>
      </c>
      <c r="J72" s="112">
        <v>0</v>
      </c>
      <c r="K72" s="112">
        <v>0</v>
      </c>
      <c r="L72" s="112">
        <v>0</v>
      </c>
      <c r="M72" s="113">
        <v>6</v>
      </c>
      <c r="N72" s="113">
        <v>6</v>
      </c>
      <c r="O72" s="113">
        <v>0</v>
      </c>
      <c r="P72" s="113">
        <v>3</v>
      </c>
      <c r="Q72" s="113">
        <v>3</v>
      </c>
      <c r="R72" s="113">
        <v>0</v>
      </c>
      <c r="S72" s="113">
        <v>0</v>
      </c>
      <c r="T72" s="113">
        <v>0</v>
      </c>
      <c r="U72" s="113">
        <v>0</v>
      </c>
      <c r="V72" s="111" t="s">
        <v>385</v>
      </c>
    </row>
    <row r="73" spans="1:22" ht="24">
      <c r="A73" s="106" t="s">
        <v>385</v>
      </c>
      <c r="B73" s="100" t="s">
        <v>638</v>
      </c>
      <c r="C73" s="112">
        <v>0</v>
      </c>
      <c r="D73" s="112">
        <v>0</v>
      </c>
      <c r="E73" s="112">
        <v>0</v>
      </c>
      <c r="F73" s="112">
        <v>2308</v>
      </c>
      <c r="G73" s="112">
        <v>2308</v>
      </c>
      <c r="H73" s="112">
        <v>0</v>
      </c>
      <c r="I73" s="112">
        <v>2308</v>
      </c>
      <c r="J73" s="112">
        <v>0</v>
      </c>
      <c r="K73" s="112">
        <v>0</v>
      </c>
      <c r="L73" s="112">
        <v>0</v>
      </c>
      <c r="M73" s="113">
        <v>2200</v>
      </c>
      <c r="N73" s="113">
        <v>2200</v>
      </c>
      <c r="O73" s="113">
        <v>0</v>
      </c>
      <c r="P73" s="113">
        <v>0</v>
      </c>
      <c r="Q73" s="113">
        <v>0</v>
      </c>
      <c r="R73" s="113">
        <v>0</v>
      </c>
      <c r="S73" s="113">
        <v>108</v>
      </c>
      <c r="T73" s="113">
        <v>108</v>
      </c>
      <c r="U73" s="113">
        <v>0</v>
      </c>
      <c r="V73" s="111" t="s">
        <v>385</v>
      </c>
    </row>
    <row r="74" spans="1:22" ht="36">
      <c r="A74" s="106" t="s">
        <v>385</v>
      </c>
      <c r="B74" s="100" t="s">
        <v>639</v>
      </c>
      <c r="C74" s="112">
        <v>0</v>
      </c>
      <c r="D74" s="112">
        <v>0</v>
      </c>
      <c r="E74" s="112">
        <v>0</v>
      </c>
      <c r="F74" s="112">
        <v>467</v>
      </c>
      <c r="G74" s="112">
        <v>467</v>
      </c>
      <c r="H74" s="112">
        <v>0</v>
      </c>
      <c r="I74" s="112">
        <v>467</v>
      </c>
      <c r="J74" s="112">
        <v>0</v>
      </c>
      <c r="K74" s="112">
        <v>0</v>
      </c>
      <c r="L74" s="112">
        <v>0</v>
      </c>
      <c r="M74" s="113">
        <v>460</v>
      </c>
      <c r="N74" s="113">
        <v>460</v>
      </c>
      <c r="O74" s="113">
        <v>0</v>
      </c>
      <c r="P74" s="113">
        <v>0</v>
      </c>
      <c r="Q74" s="113">
        <v>0</v>
      </c>
      <c r="R74" s="113">
        <v>0</v>
      </c>
      <c r="S74" s="113">
        <v>7</v>
      </c>
      <c r="T74" s="113">
        <v>7</v>
      </c>
      <c r="U74" s="113">
        <v>0</v>
      </c>
      <c r="V74" s="111" t="s">
        <v>385</v>
      </c>
    </row>
    <row r="75" spans="1:22" ht="36">
      <c r="A75" s="106" t="s">
        <v>385</v>
      </c>
      <c r="B75" s="100" t="s">
        <v>640</v>
      </c>
      <c r="C75" s="112">
        <v>0</v>
      </c>
      <c r="D75" s="112">
        <v>0</v>
      </c>
      <c r="E75" s="112">
        <v>0</v>
      </c>
      <c r="F75" s="112">
        <v>466</v>
      </c>
      <c r="G75" s="112">
        <v>466</v>
      </c>
      <c r="H75" s="112">
        <v>0</v>
      </c>
      <c r="I75" s="112">
        <v>466</v>
      </c>
      <c r="J75" s="112">
        <v>0</v>
      </c>
      <c r="K75" s="112">
        <v>0</v>
      </c>
      <c r="L75" s="112">
        <v>0</v>
      </c>
      <c r="M75" s="113">
        <v>165</v>
      </c>
      <c r="N75" s="113">
        <v>165</v>
      </c>
      <c r="O75" s="113">
        <v>0</v>
      </c>
      <c r="P75" s="113">
        <v>0</v>
      </c>
      <c r="Q75" s="113">
        <v>0</v>
      </c>
      <c r="R75" s="113">
        <v>0</v>
      </c>
      <c r="S75" s="113">
        <v>301</v>
      </c>
      <c r="T75" s="113">
        <v>301</v>
      </c>
      <c r="U75" s="113">
        <v>0</v>
      </c>
      <c r="V75" s="111" t="s">
        <v>385</v>
      </c>
    </row>
    <row r="76" spans="1:22" ht="48">
      <c r="A76" s="106" t="s">
        <v>385</v>
      </c>
      <c r="B76" s="100" t="s">
        <v>641</v>
      </c>
      <c r="C76" s="112">
        <v>2</v>
      </c>
      <c r="D76" s="112">
        <v>2</v>
      </c>
      <c r="E76" s="112">
        <v>0</v>
      </c>
      <c r="F76" s="112">
        <v>2</v>
      </c>
      <c r="G76" s="112">
        <v>2</v>
      </c>
      <c r="H76" s="112">
        <v>0</v>
      </c>
      <c r="I76" s="112">
        <v>0</v>
      </c>
      <c r="J76" s="112">
        <v>0</v>
      </c>
      <c r="K76" s="112">
        <v>0</v>
      </c>
      <c r="L76" s="112">
        <v>0</v>
      </c>
      <c r="M76" s="113">
        <v>2</v>
      </c>
      <c r="N76" s="113">
        <v>2</v>
      </c>
      <c r="O76" s="113">
        <v>0</v>
      </c>
      <c r="P76" s="113">
        <v>0</v>
      </c>
      <c r="Q76" s="113">
        <v>0</v>
      </c>
      <c r="R76" s="113">
        <v>0</v>
      </c>
      <c r="S76" s="113">
        <v>0</v>
      </c>
      <c r="T76" s="113">
        <v>0</v>
      </c>
      <c r="U76" s="113">
        <v>0</v>
      </c>
      <c r="V76" s="111" t="s">
        <v>385</v>
      </c>
    </row>
    <row r="77" spans="1:22" ht="48">
      <c r="A77" s="106" t="s">
        <v>385</v>
      </c>
      <c r="B77" s="100" t="s">
        <v>642</v>
      </c>
      <c r="C77" s="112">
        <v>0</v>
      </c>
      <c r="D77" s="112">
        <v>0</v>
      </c>
      <c r="E77" s="112">
        <v>0</v>
      </c>
      <c r="F77" s="112">
        <v>233</v>
      </c>
      <c r="G77" s="112">
        <v>233</v>
      </c>
      <c r="H77" s="112">
        <v>0</v>
      </c>
      <c r="I77" s="112">
        <v>233</v>
      </c>
      <c r="J77" s="112">
        <v>0</v>
      </c>
      <c r="K77" s="112">
        <v>0</v>
      </c>
      <c r="L77" s="112">
        <v>0</v>
      </c>
      <c r="M77" s="113">
        <v>233</v>
      </c>
      <c r="N77" s="113">
        <v>233</v>
      </c>
      <c r="O77" s="113">
        <v>0</v>
      </c>
      <c r="P77" s="113">
        <v>0</v>
      </c>
      <c r="Q77" s="113">
        <v>0</v>
      </c>
      <c r="R77" s="113">
        <v>0</v>
      </c>
      <c r="S77" s="113">
        <v>0</v>
      </c>
      <c r="T77" s="113">
        <v>0</v>
      </c>
      <c r="U77" s="113">
        <v>0</v>
      </c>
      <c r="V77" s="111" t="s">
        <v>385</v>
      </c>
    </row>
    <row r="78" spans="1:22" ht="48">
      <c r="A78" s="106" t="s">
        <v>385</v>
      </c>
      <c r="B78" s="100" t="s">
        <v>643</v>
      </c>
      <c r="C78" s="112">
        <v>0</v>
      </c>
      <c r="D78" s="112">
        <v>0</v>
      </c>
      <c r="E78" s="112">
        <v>0</v>
      </c>
      <c r="F78" s="112">
        <v>233</v>
      </c>
      <c r="G78" s="112">
        <v>233</v>
      </c>
      <c r="H78" s="112">
        <v>0</v>
      </c>
      <c r="I78" s="112">
        <v>233</v>
      </c>
      <c r="J78" s="112">
        <v>0</v>
      </c>
      <c r="K78" s="112">
        <v>0</v>
      </c>
      <c r="L78" s="112">
        <v>0</v>
      </c>
      <c r="M78" s="113">
        <v>233</v>
      </c>
      <c r="N78" s="113">
        <v>233</v>
      </c>
      <c r="O78" s="113">
        <v>0</v>
      </c>
      <c r="P78" s="113">
        <v>0</v>
      </c>
      <c r="Q78" s="113">
        <v>0</v>
      </c>
      <c r="R78" s="113">
        <v>0</v>
      </c>
      <c r="S78" s="113">
        <v>0</v>
      </c>
      <c r="T78" s="113">
        <v>0</v>
      </c>
      <c r="U78" s="113">
        <v>0</v>
      </c>
      <c r="V78" s="111" t="s">
        <v>385</v>
      </c>
    </row>
    <row r="79" spans="1:22" ht="60">
      <c r="A79" s="106" t="s">
        <v>385</v>
      </c>
      <c r="B79" s="100" t="s">
        <v>644</v>
      </c>
      <c r="C79" s="112">
        <v>2</v>
      </c>
      <c r="D79" s="112">
        <v>2</v>
      </c>
      <c r="E79" s="112">
        <v>0</v>
      </c>
      <c r="F79" s="112">
        <v>2</v>
      </c>
      <c r="G79" s="112">
        <v>2</v>
      </c>
      <c r="H79" s="112">
        <v>0</v>
      </c>
      <c r="I79" s="112">
        <v>0</v>
      </c>
      <c r="J79" s="112">
        <v>0</v>
      </c>
      <c r="K79" s="112">
        <v>0</v>
      </c>
      <c r="L79" s="112">
        <v>0</v>
      </c>
      <c r="M79" s="113">
        <v>2</v>
      </c>
      <c r="N79" s="113">
        <v>2</v>
      </c>
      <c r="O79" s="113">
        <v>0</v>
      </c>
      <c r="P79" s="113">
        <v>0</v>
      </c>
      <c r="Q79" s="113">
        <v>0</v>
      </c>
      <c r="R79" s="113">
        <v>0</v>
      </c>
      <c r="S79" s="113">
        <v>0</v>
      </c>
      <c r="T79" s="113">
        <v>0</v>
      </c>
      <c r="U79" s="113">
        <v>0</v>
      </c>
      <c r="V79" s="111" t="s">
        <v>385</v>
      </c>
    </row>
    <row r="80" spans="1:22" ht="48.6" customHeight="1">
      <c r="A80" s="105" t="s">
        <v>645</v>
      </c>
      <c r="B80" s="92" t="s">
        <v>646</v>
      </c>
      <c r="C80" s="93">
        <v>0</v>
      </c>
      <c r="D80" s="93">
        <v>0</v>
      </c>
      <c r="E80" s="93">
        <v>0</v>
      </c>
      <c r="F80" s="102">
        <v>402</v>
      </c>
      <c r="G80" s="102">
        <v>402</v>
      </c>
      <c r="H80" s="102">
        <v>0</v>
      </c>
      <c r="I80" s="102">
        <v>402</v>
      </c>
      <c r="J80" s="102">
        <v>0</v>
      </c>
      <c r="K80" s="102">
        <v>0</v>
      </c>
      <c r="L80" s="102">
        <v>0</v>
      </c>
      <c r="M80" s="93">
        <v>293</v>
      </c>
      <c r="N80" s="93">
        <v>293</v>
      </c>
      <c r="O80" s="93">
        <v>0</v>
      </c>
      <c r="P80" s="93">
        <v>0</v>
      </c>
      <c r="Q80" s="93">
        <v>0</v>
      </c>
      <c r="R80" s="93">
        <v>0</v>
      </c>
      <c r="S80" s="93">
        <v>110</v>
      </c>
      <c r="T80" s="93">
        <v>110</v>
      </c>
      <c r="U80" s="93">
        <v>0</v>
      </c>
      <c r="V80" s="111" t="s">
        <v>385</v>
      </c>
    </row>
    <row r="81" spans="1:22">
      <c r="A81" s="106" t="s">
        <v>385</v>
      </c>
      <c r="B81" s="97" t="s">
        <v>425</v>
      </c>
      <c r="C81" s="103">
        <v>0</v>
      </c>
      <c r="D81" s="103">
        <v>0</v>
      </c>
      <c r="E81" s="103">
        <v>0</v>
      </c>
      <c r="F81" s="103">
        <v>402</v>
      </c>
      <c r="G81" s="103">
        <v>402</v>
      </c>
      <c r="H81" s="103">
        <v>0</v>
      </c>
      <c r="I81" s="103">
        <v>402</v>
      </c>
      <c r="J81" s="103">
        <v>0</v>
      </c>
      <c r="K81" s="103">
        <v>0</v>
      </c>
      <c r="L81" s="103">
        <v>0</v>
      </c>
      <c r="M81" s="98">
        <v>293</v>
      </c>
      <c r="N81" s="98">
        <v>293</v>
      </c>
      <c r="O81" s="98">
        <v>0</v>
      </c>
      <c r="P81" s="98">
        <v>0</v>
      </c>
      <c r="Q81" s="98">
        <v>0</v>
      </c>
      <c r="R81" s="98">
        <v>0</v>
      </c>
      <c r="S81" s="98">
        <v>110</v>
      </c>
      <c r="T81" s="98">
        <v>110</v>
      </c>
      <c r="U81" s="98">
        <v>0</v>
      </c>
      <c r="V81" s="111" t="s">
        <v>385</v>
      </c>
    </row>
    <row r="82" spans="1:22" ht="36">
      <c r="A82" s="106" t="s">
        <v>385</v>
      </c>
      <c r="B82" s="100" t="s">
        <v>647</v>
      </c>
      <c r="C82" s="112">
        <v>0</v>
      </c>
      <c r="D82" s="112">
        <v>0</v>
      </c>
      <c r="E82" s="112">
        <v>0</v>
      </c>
      <c r="F82" s="112">
        <v>402</v>
      </c>
      <c r="G82" s="112">
        <v>402</v>
      </c>
      <c r="H82" s="112">
        <v>0</v>
      </c>
      <c r="I82" s="112">
        <v>402</v>
      </c>
      <c r="J82" s="112">
        <v>0</v>
      </c>
      <c r="K82" s="112">
        <v>0</v>
      </c>
      <c r="L82" s="112">
        <v>0</v>
      </c>
      <c r="M82" s="113">
        <v>293</v>
      </c>
      <c r="N82" s="113">
        <v>293</v>
      </c>
      <c r="O82" s="113">
        <v>0</v>
      </c>
      <c r="P82" s="113">
        <v>0</v>
      </c>
      <c r="Q82" s="113">
        <v>0</v>
      </c>
      <c r="R82" s="113">
        <v>0</v>
      </c>
      <c r="S82" s="113">
        <v>110</v>
      </c>
      <c r="T82" s="113">
        <v>110</v>
      </c>
      <c r="U82" s="113">
        <v>0</v>
      </c>
      <c r="V82" s="111" t="s">
        <v>385</v>
      </c>
    </row>
    <row r="83" spans="1:22" ht="48">
      <c r="A83" s="105" t="s">
        <v>648</v>
      </c>
      <c r="B83" s="92" t="s">
        <v>649</v>
      </c>
      <c r="C83" s="93">
        <v>0</v>
      </c>
      <c r="D83" s="93">
        <v>0</v>
      </c>
      <c r="E83" s="93">
        <v>0</v>
      </c>
      <c r="F83" s="102">
        <v>191</v>
      </c>
      <c r="G83" s="102">
        <v>0</v>
      </c>
      <c r="H83" s="102">
        <v>0</v>
      </c>
      <c r="I83" s="102">
        <v>0</v>
      </c>
      <c r="J83" s="102">
        <v>191</v>
      </c>
      <c r="K83" s="102">
        <v>0</v>
      </c>
      <c r="L83" s="102">
        <v>191</v>
      </c>
      <c r="M83" s="93">
        <v>191</v>
      </c>
      <c r="N83" s="93">
        <v>0</v>
      </c>
      <c r="O83" s="93">
        <v>191</v>
      </c>
      <c r="P83" s="93">
        <v>0</v>
      </c>
      <c r="Q83" s="93">
        <v>0</v>
      </c>
      <c r="R83" s="93">
        <v>0</v>
      </c>
      <c r="S83" s="93">
        <v>0</v>
      </c>
      <c r="T83" s="93">
        <v>0</v>
      </c>
      <c r="U83" s="93">
        <v>0</v>
      </c>
      <c r="V83" s="111" t="s">
        <v>385</v>
      </c>
    </row>
    <row r="84" spans="1:22">
      <c r="A84" s="106" t="s">
        <v>385</v>
      </c>
      <c r="B84" s="97" t="s">
        <v>425</v>
      </c>
      <c r="C84" s="103">
        <v>0</v>
      </c>
      <c r="D84" s="103">
        <v>0</v>
      </c>
      <c r="E84" s="103">
        <v>0</v>
      </c>
      <c r="F84" s="103">
        <v>191</v>
      </c>
      <c r="G84" s="103">
        <v>0</v>
      </c>
      <c r="H84" s="103">
        <v>0</v>
      </c>
      <c r="I84" s="103">
        <v>0</v>
      </c>
      <c r="J84" s="103">
        <v>191</v>
      </c>
      <c r="K84" s="103">
        <v>0</v>
      </c>
      <c r="L84" s="103">
        <v>191</v>
      </c>
      <c r="M84" s="98">
        <v>191</v>
      </c>
      <c r="N84" s="98">
        <v>0</v>
      </c>
      <c r="O84" s="98">
        <v>191</v>
      </c>
      <c r="P84" s="98">
        <v>0</v>
      </c>
      <c r="Q84" s="98">
        <v>0</v>
      </c>
      <c r="R84" s="98">
        <v>0</v>
      </c>
      <c r="S84" s="98">
        <v>0</v>
      </c>
      <c r="T84" s="98">
        <v>0</v>
      </c>
      <c r="U84" s="98">
        <v>0</v>
      </c>
      <c r="V84" s="111" t="s">
        <v>385</v>
      </c>
    </row>
    <row r="85" spans="1:22" ht="24">
      <c r="A85" s="106" t="s">
        <v>385</v>
      </c>
      <c r="B85" s="100" t="s">
        <v>604</v>
      </c>
      <c r="C85" s="112">
        <v>0</v>
      </c>
      <c r="D85" s="112">
        <v>0</v>
      </c>
      <c r="E85" s="112">
        <v>0</v>
      </c>
      <c r="F85" s="112">
        <v>191</v>
      </c>
      <c r="G85" s="112">
        <v>0</v>
      </c>
      <c r="H85" s="112">
        <v>0</v>
      </c>
      <c r="I85" s="112">
        <v>0</v>
      </c>
      <c r="J85" s="112">
        <v>191</v>
      </c>
      <c r="K85" s="112">
        <v>0</v>
      </c>
      <c r="L85" s="112">
        <v>191</v>
      </c>
      <c r="M85" s="113">
        <v>191</v>
      </c>
      <c r="N85" s="113">
        <v>0</v>
      </c>
      <c r="O85" s="113">
        <v>191</v>
      </c>
      <c r="P85" s="113">
        <v>0</v>
      </c>
      <c r="Q85" s="113">
        <v>0</v>
      </c>
      <c r="R85" s="113">
        <v>0</v>
      </c>
      <c r="S85" s="113">
        <v>0</v>
      </c>
      <c r="T85" s="113">
        <v>0</v>
      </c>
      <c r="U85" s="113">
        <v>0</v>
      </c>
      <c r="V85" s="111" t="s">
        <v>385</v>
      </c>
    </row>
    <row r="86" spans="1:22" ht="60">
      <c r="A86" s="105" t="s">
        <v>650</v>
      </c>
      <c r="B86" s="92" t="s">
        <v>651</v>
      </c>
      <c r="C86" s="93">
        <v>0</v>
      </c>
      <c r="D86" s="93">
        <v>0</v>
      </c>
      <c r="E86" s="93">
        <v>0</v>
      </c>
      <c r="F86" s="102">
        <v>106</v>
      </c>
      <c r="G86" s="102">
        <v>0</v>
      </c>
      <c r="H86" s="102">
        <v>0</v>
      </c>
      <c r="I86" s="102">
        <v>0</v>
      </c>
      <c r="J86" s="102">
        <v>106</v>
      </c>
      <c r="K86" s="102">
        <v>0</v>
      </c>
      <c r="L86" s="102">
        <v>106</v>
      </c>
      <c r="M86" s="93">
        <v>99</v>
      </c>
      <c r="N86" s="93">
        <v>0</v>
      </c>
      <c r="O86" s="93">
        <v>99</v>
      </c>
      <c r="P86" s="93">
        <v>7</v>
      </c>
      <c r="Q86" s="93">
        <v>0</v>
      </c>
      <c r="R86" s="93">
        <v>7</v>
      </c>
      <c r="S86" s="93">
        <v>0</v>
      </c>
      <c r="T86" s="93">
        <v>0</v>
      </c>
      <c r="U86" s="93">
        <v>0</v>
      </c>
      <c r="V86" s="111" t="s">
        <v>385</v>
      </c>
    </row>
    <row r="87" spans="1:22">
      <c r="A87" s="106" t="s">
        <v>385</v>
      </c>
      <c r="B87" s="97" t="s">
        <v>425</v>
      </c>
      <c r="C87" s="103">
        <v>0</v>
      </c>
      <c r="D87" s="103">
        <v>0</v>
      </c>
      <c r="E87" s="103">
        <v>0</v>
      </c>
      <c r="F87" s="103">
        <v>106</v>
      </c>
      <c r="G87" s="103">
        <v>0</v>
      </c>
      <c r="H87" s="103">
        <v>0</v>
      </c>
      <c r="I87" s="103">
        <v>0</v>
      </c>
      <c r="J87" s="103">
        <v>106</v>
      </c>
      <c r="K87" s="103">
        <v>0</v>
      </c>
      <c r="L87" s="103">
        <v>106</v>
      </c>
      <c r="M87" s="98">
        <v>99</v>
      </c>
      <c r="N87" s="98">
        <v>0</v>
      </c>
      <c r="O87" s="98">
        <v>99</v>
      </c>
      <c r="P87" s="98">
        <v>7</v>
      </c>
      <c r="Q87" s="98">
        <v>0</v>
      </c>
      <c r="R87" s="98">
        <v>7</v>
      </c>
      <c r="S87" s="98">
        <v>0</v>
      </c>
      <c r="T87" s="98">
        <v>0</v>
      </c>
      <c r="U87" s="98">
        <v>0</v>
      </c>
      <c r="V87" s="111" t="s">
        <v>385</v>
      </c>
    </row>
    <row r="88" spans="1:22" ht="24">
      <c r="A88" s="106" t="s">
        <v>385</v>
      </c>
      <c r="B88" s="100" t="s">
        <v>604</v>
      </c>
      <c r="C88" s="112">
        <v>0</v>
      </c>
      <c r="D88" s="112">
        <v>0</v>
      </c>
      <c r="E88" s="112">
        <v>0</v>
      </c>
      <c r="F88" s="112">
        <v>106</v>
      </c>
      <c r="G88" s="112">
        <v>0</v>
      </c>
      <c r="H88" s="112">
        <v>0</v>
      </c>
      <c r="I88" s="112">
        <v>0</v>
      </c>
      <c r="J88" s="112">
        <v>106</v>
      </c>
      <c r="K88" s="112">
        <v>0</v>
      </c>
      <c r="L88" s="112">
        <v>106</v>
      </c>
      <c r="M88" s="113">
        <v>99</v>
      </c>
      <c r="N88" s="113">
        <v>0</v>
      </c>
      <c r="O88" s="113">
        <v>99</v>
      </c>
      <c r="P88" s="113">
        <v>7</v>
      </c>
      <c r="Q88" s="113">
        <v>0</v>
      </c>
      <c r="R88" s="113">
        <v>7</v>
      </c>
      <c r="S88" s="113">
        <v>0</v>
      </c>
      <c r="T88" s="113">
        <v>0</v>
      </c>
      <c r="U88" s="113">
        <v>0</v>
      </c>
      <c r="V88" s="111" t="s">
        <v>385</v>
      </c>
    </row>
    <row r="89" spans="1:22" ht="48">
      <c r="A89" s="105" t="s">
        <v>652</v>
      </c>
      <c r="B89" s="92" t="s">
        <v>653</v>
      </c>
      <c r="C89" s="93">
        <v>0</v>
      </c>
      <c r="D89" s="93">
        <v>0</v>
      </c>
      <c r="E89" s="93">
        <v>0</v>
      </c>
      <c r="F89" s="102">
        <v>233</v>
      </c>
      <c r="G89" s="102">
        <v>0</v>
      </c>
      <c r="H89" s="102">
        <v>0</v>
      </c>
      <c r="I89" s="102">
        <v>0</v>
      </c>
      <c r="J89" s="102">
        <v>233</v>
      </c>
      <c r="K89" s="102">
        <v>0</v>
      </c>
      <c r="L89" s="102">
        <v>233</v>
      </c>
      <c r="M89" s="93">
        <v>189</v>
      </c>
      <c r="N89" s="93">
        <v>0</v>
      </c>
      <c r="O89" s="93">
        <v>189</v>
      </c>
      <c r="P89" s="93">
        <v>0</v>
      </c>
      <c r="Q89" s="93">
        <v>0</v>
      </c>
      <c r="R89" s="93">
        <v>0</v>
      </c>
      <c r="S89" s="93">
        <v>44</v>
      </c>
      <c r="T89" s="93">
        <v>0</v>
      </c>
      <c r="U89" s="93">
        <v>44</v>
      </c>
      <c r="V89" s="111" t="s">
        <v>385</v>
      </c>
    </row>
    <row r="90" spans="1:22">
      <c r="A90" s="106" t="s">
        <v>385</v>
      </c>
      <c r="B90" s="97" t="s">
        <v>425</v>
      </c>
      <c r="C90" s="103">
        <v>0</v>
      </c>
      <c r="D90" s="103">
        <v>0</v>
      </c>
      <c r="E90" s="103">
        <v>0</v>
      </c>
      <c r="F90" s="103">
        <v>233</v>
      </c>
      <c r="G90" s="103">
        <v>0</v>
      </c>
      <c r="H90" s="103">
        <v>0</v>
      </c>
      <c r="I90" s="103">
        <v>0</v>
      </c>
      <c r="J90" s="103">
        <v>233</v>
      </c>
      <c r="K90" s="103">
        <v>0</v>
      </c>
      <c r="L90" s="103">
        <v>233</v>
      </c>
      <c r="M90" s="98">
        <v>189</v>
      </c>
      <c r="N90" s="98">
        <v>0</v>
      </c>
      <c r="O90" s="98">
        <v>189</v>
      </c>
      <c r="P90" s="98">
        <v>0</v>
      </c>
      <c r="Q90" s="98">
        <v>0</v>
      </c>
      <c r="R90" s="98">
        <v>0</v>
      </c>
      <c r="S90" s="98">
        <v>44</v>
      </c>
      <c r="T90" s="98">
        <v>0</v>
      </c>
      <c r="U90" s="98">
        <v>44</v>
      </c>
      <c r="V90" s="111" t="s">
        <v>385</v>
      </c>
    </row>
    <row r="91" spans="1:22" ht="24">
      <c r="A91" s="106" t="s">
        <v>385</v>
      </c>
      <c r="B91" s="100" t="s">
        <v>654</v>
      </c>
      <c r="C91" s="112">
        <v>0</v>
      </c>
      <c r="D91" s="112">
        <v>0</v>
      </c>
      <c r="E91" s="112">
        <v>0</v>
      </c>
      <c r="F91" s="112">
        <v>233</v>
      </c>
      <c r="G91" s="112">
        <v>0</v>
      </c>
      <c r="H91" s="112">
        <v>0</v>
      </c>
      <c r="I91" s="112">
        <v>0</v>
      </c>
      <c r="J91" s="112">
        <v>233</v>
      </c>
      <c r="K91" s="112">
        <v>0</v>
      </c>
      <c r="L91" s="112">
        <v>233</v>
      </c>
      <c r="M91" s="113">
        <v>189</v>
      </c>
      <c r="N91" s="113">
        <v>0</v>
      </c>
      <c r="O91" s="113">
        <v>189</v>
      </c>
      <c r="P91" s="113">
        <v>0</v>
      </c>
      <c r="Q91" s="113">
        <v>0</v>
      </c>
      <c r="R91" s="113">
        <v>0</v>
      </c>
      <c r="S91" s="113">
        <v>44</v>
      </c>
      <c r="T91" s="113">
        <v>0</v>
      </c>
      <c r="U91" s="113">
        <v>44</v>
      </c>
      <c r="V91" s="111" t="s">
        <v>385</v>
      </c>
    </row>
    <row r="92" spans="1:22" ht="48">
      <c r="A92" s="105" t="s">
        <v>655</v>
      </c>
      <c r="B92" s="92" t="s">
        <v>656</v>
      </c>
      <c r="C92" s="93">
        <v>0</v>
      </c>
      <c r="D92" s="93">
        <v>0</v>
      </c>
      <c r="E92" s="93">
        <v>0</v>
      </c>
      <c r="F92" s="102">
        <v>18</v>
      </c>
      <c r="G92" s="102">
        <v>0</v>
      </c>
      <c r="H92" s="102">
        <v>0</v>
      </c>
      <c r="I92" s="102">
        <v>0</v>
      </c>
      <c r="J92" s="102">
        <v>18</v>
      </c>
      <c r="K92" s="102">
        <v>0</v>
      </c>
      <c r="L92" s="102">
        <v>18</v>
      </c>
      <c r="M92" s="93">
        <v>18</v>
      </c>
      <c r="N92" s="93">
        <v>0</v>
      </c>
      <c r="O92" s="93">
        <v>18</v>
      </c>
      <c r="P92" s="93">
        <v>0</v>
      </c>
      <c r="Q92" s="93">
        <v>0</v>
      </c>
      <c r="R92" s="93">
        <v>0</v>
      </c>
      <c r="S92" s="93">
        <v>0</v>
      </c>
      <c r="T92" s="93">
        <v>0</v>
      </c>
      <c r="U92" s="93">
        <v>0</v>
      </c>
      <c r="V92" s="111" t="s">
        <v>385</v>
      </c>
    </row>
    <row r="93" spans="1:22">
      <c r="A93" s="106" t="s">
        <v>385</v>
      </c>
      <c r="B93" s="97" t="s">
        <v>425</v>
      </c>
      <c r="C93" s="103">
        <v>0</v>
      </c>
      <c r="D93" s="103">
        <v>0</v>
      </c>
      <c r="E93" s="103">
        <v>0</v>
      </c>
      <c r="F93" s="103">
        <v>18</v>
      </c>
      <c r="G93" s="103">
        <v>0</v>
      </c>
      <c r="H93" s="103">
        <v>0</v>
      </c>
      <c r="I93" s="103">
        <v>0</v>
      </c>
      <c r="J93" s="103">
        <v>18</v>
      </c>
      <c r="K93" s="103">
        <v>0</v>
      </c>
      <c r="L93" s="103">
        <v>18</v>
      </c>
      <c r="M93" s="98">
        <v>18</v>
      </c>
      <c r="N93" s="98">
        <v>0</v>
      </c>
      <c r="O93" s="98">
        <v>18</v>
      </c>
      <c r="P93" s="98">
        <v>0</v>
      </c>
      <c r="Q93" s="98">
        <v>0</v>
      </c>
      <c r="R93" s="98">
        <v>0</v>
      </c>
      <c r="S93" s="98">
        <v>0</v>
      </c>
      <c r="T93" s="98">
        <v>0</v>
      </c>
      <c r="U93" s="98">
        <v>0</v>
      </c>
      <c r="V93" s="111" t="s">
        <v>385</v>
      </c>
    </row>
    <row r="94" spans="1:22" ht="24">
      <c r="A94" s="106" t="s">
        <v>385</v>
      </c>
      <c r="B94" s="100" t="s">
        <v>604</v>
      </c>
      <c r="C94" s="112">
        <v>0</v>
      </c>
      <c r="D94" s="112">
        <v>0</v>
      </c>
      <c r="E94" s="112">
        <v>0</v>
      </c>
      <c r="F94" s="112">
        <v>18</v>
      </c>
      <c r="G94" s="112">
        <v>0</v>
      </c>
      <c r="H94" s="112">
        <v>0</v>
      </c>
      <c r="I94" s="112">
        <v>0</v>
      </c>
      <c r="J94" s="112">
        <v>18</v>
      </c>
      <c r="K94" s="112">
        <v>0</v>
      </c>
      <c r="L94" s="112">
        <v>18</v>
      </c>
      <c r="M94" s="113">
        <v>18</v>
      </c>
      <c r="N94" s="113">
        <v>0</v>
      </c>
      <c r="O94" s="113">
        <v>18</v>
      </c>
      <c r="P94" s="113">
        <v>0</v>
      </c>
      <c r="Q94" s="113">
        <v>0</v>
      </c>
      <c r="R94" s="113">
        <v>0</v>
      </c>
      <c r="S94" s="113">
        <v>0</v>
      </c>
      <c r="T94" s="113">
        <v>0</v>
      </c>
      <c r="U94" s="113">
        <v>0</v>
      </c>
      <c r="V94" s="111" t="s">
        <v>385</v>
      </c>
    </row>
    <row r="95" spans="1:22" ht="72">
      <c r="A95" s="105" t="s">
        <v>657</v>
      </c>
      <c r="B95" s="92" t="s">
        <v>658</v>
      </c>
      <c r="C95" s="93">
        <v>0</v>
      </c>
      <c r="D95" s="93">
        <v>0</v>
      </c>
      <c r="E95" s="93">
        <v>0</v>
      </c>
      <c r="F95" s="102">
        <v>168</v>
      </c>
      <c r="G95" s="102">
        <v>0</v>
      </c>
      <c r="H95" s="102">
        <v>0</v>
      </c>
      <c r="I95" s="102">
        <v>0</v>
      </c>
      <c r="J95" s="102">
        <v>168</v>
      </c>
      <c r="K95" s="102">
        <v>0</v>
      </c>
      <c r="L95" s="102">
        <v>168</v>
      </c>
      <c r="M95" s="93">
        <v>79</v>
      </c>
      <c r="N95" s="93">
        <v>0</v>
      </c>
      <c r="O95" s="93">
        <v>79</v>
      </c>
      <c r="P95" s="93">
        <v>0</v>
      </c>
      <c r="Q95" s="93">
        <v>0</v>
      </c>
      <c r="R95" s="93">
        <v>0</v>
      </c>
      <c r="S95" s="93">
        <v>89</v>
      </c>
      <c r="T95" s="93">
        <v>0</v>
      </c>
      <c r="U95" s="93">
        <v>89</v>
      </c>
      <c r="V95" s="111" t="s">
        <v>385</v>
      </c>
    </row>
    <row r="96" spans="1:22">
      <c r="A96" s="106" t="s">
        <v>385</v>
      </c>
      <c r="B96" s="97" t="s">
        <v>425</v>
      </c>
      <c r="C96" s="103">
        <v>0</v>
      </c>
      <c r="D96" s="103">
        <v>0</v>
      </c>
      <c r="E96" s="103">
        <v>0</v>
      </c>
      <c r="F96" s="103">
        <v>168</v>
      </c>
      <c r="G96" s="103">
        <v>0</v>
      </c>
      <c r="H96" s="103">
        <v>0</v>
      </c>
      <c r="I96" s="103">
        <v>0</v>
      </c>
      <c r="J96" s="103">
        <v>168</v>
      </c>
      <c r="K96" s="103">
        <v>0</v>
      </c>
      <c r="L96" s="103">
        <v>168</v>
      </c>
      <c r="M96" s="98">
        <v>79</v>
      </c>
      <c r="N96" s="98">
        <v>0</v>
      </c>
      <c r="O96" s="98">
        <v>79</v>
      </c>
      <c r="P96" s="98">
        <v>0</v>
      </c>
      <c r="Q96" s="98">
        <v>0</v>
      </c>
      <c r="R96" s="98">
        <v>0</v>
      </c>
      <c r="S96" s="98">
        <v>89</v>
      </c>
      <c r="T96" s="98">
        <v>0</v>
      </c>
      <c r="U96" s="98">
        <v>89</v>
      </c>
      <c r="V96" s="111" t="s">
        <v>385</v>
      </c>
    </row>
    <row r="97" spans="1:22" ht="24">
      <c r="A97" s="106" t="s">
        <v>385</v>
      </c>
      <c r="B97" s="100" t="s">
        <v>604</v>
      </c>
      <c r="C97" s="112">
        <v>0</v>
      </c>
      <c r="D97" s="112">
        <v>0</v>
      </c>
      <c r="E97" s="112">
        <v>0</v>
      </c>
      <c r="F97" s="112">
        <v>168</v>
      </c>
      <c r="G97" s="112">
        <v>0</v>
      </c>
      <c r="H97" s="112">
        <v>0</v>
      </c>
      <c r="I97" s="112">
        <v>0</v>
      </c>
      <c r="J97" s="112">
        <v>168</v>
      </c>
      <c r="K97" s="112">
        <v>0</v>
      </c>
      <c r="L97" s="112">
        <v>168</v>
      </c>
      <c r="M97" s="113">
        <v>79</v>
      </c>
      <c r="N97" s="113">
        <v>0</v>
      </c>
      <c r="O97" s="113">
        <v>79</v>
      </c>
      <c r="P97" s="113">
        <v>0</v>
      </c>
      <c r="Q97" s="113">
        <v>0</v>
      </c>
      <c r="R97" s="113">
        <v>0</v>
      </c>
      <c r="S97" s="113">
        <v>89</v>
      </c>
      <c r="T97" s="113">
        <v>0</v>
      </c>
      <c r="U97" s="113">
        <v>89</v>
      </c>
      <c r="V97" s="111" t="s">
        <v>385</v>
      </c>
    </row>
  </sheetData>
  <mergeCells count="27">
    <mergeCell ref="V8:V10"/>
    <mergeCell ref="D9:D10"/>
    <mergeCell ref="E9:E10"/>
    <mergeCell ref="G9:I9"/>
    <mergeCell ref="J9:L9"/>
    <mergeCell ref="N9:N10"/>
    <mergeCell ref="O9:O10"/>
    <mergeCell ref="Q9:Q10"/>
    <mergeCell ref="R9:R10"/>
    <mergeCell ref="T9:T10"/>
    <mergeCell ref="U9:U10"/>
    <mergeCell ref="A1:C1"/>
    <mergeCell ref="A4:T4"/>
    <mergeCell ref="A5:T5"/>
    <mergeCell ref="A6:T6"/>
    <mergeCell ref="A8:A10"/>
    <mergeCell ref="B8:B10"/>
    <mergeCell ref="C8:C10"/>
    <mergeCell ref="D8:E8"/>
    <mergeCell ref="F8:F10"/>
    <mergeCell ref="G8:L8"/>
    <mergeCell ref="M8:M10"/>
    <mergeCell ref="N8:O8"/>
    <mergeCell ref="P8:P10"/>
    <mergeCell ref="Q8:R8"/>
    <mergeCell ref="S8:S10"/>
    <mergeCell ref="T8:U8"/>
  </mergeCells>
  <pageMargins left="0.55000000000000004" right="0.4" top="0.74803149606299213" bottom="0.74803149606299213" header="0.31496062992125984" footer="0.31496062992125984"/>
  <pageSetup scale="7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workbookViewId="0">
      <selection activeCell="I11" sqref="I11"/>
    </sheetView>
  </sheetViews>
  <sheetFormatPr defaultRowHeight="15"/>
  <cols>
    <col min="1" max="1" width="6.85546875" customWidth="1"/>
    <col min="2" max="2" width="33.85546875" customWidth="1"/>
  </cols>
  <sheetData>
    <row r="1" spans="1:30" ht="15.75">
      <c r="AD1" s="1" t="s">
        <v>245</v>
      </c>
    </row>
    <row r="2" spans="1:30" ht="15.75">
      <c r="A2" s="119" t="s">
        <v>246</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row>
    <row r="3" spans="1:30" ht="15.75">
      <c r="A3" s="119" t="s">
        <v>24</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row>
    <row r="4" spans="1:30" ht="15.75">
      <c r="AD4" s="2" t="s">
        <v>5</v>
      </c>
    </row>
    <row r="5" spans="1:30" ht="15.75">
      <c r="A5" s="122" t="s">
        <v>0</v>
      </c>
      <c r="B5" s="122" t="s">
        <v>34</v>
      </c>
      <c r="C5" s="122" t="s">
        <v>35</v>
      </c>
      <c r="D5" s="122" t="s">
        <v>36</v>
      </c>
      <c r="E5" s="122" t="s">
        <v>37</v>
      </c>
      <c r="F5" s="122" t="s">
        <v>38</v>
      </c>
      <c r="G5" s="122"/>
      <c r="H5" s="122"/>
      <c r="I5" s="122"/>
      <c r="J5" s="122"/>
      <c r="K5" s="122" t="s">
        <v>188</v>
      </c>
      <c r="L5" s="122"/>
      <c r="M5" s="122"/>
      <c r="N5" s="122"/>
      <c r="O5" s="122" t="s">
        <v>189</v>
      </c>
      <c r="P5" s="122"/>
      <c r="Q5" s="122"/>
      <c r="R5" s="122"/>
      <c r="S5" s="122" t="s">
        <v>247</v>
      </c>
      <c r="T5" s="122"/>
      <c r="U5" s="122"/>
      <c r="V5" s="122"/>
      <c r="W5" s="122" t="s">
        <v>248</v>
      </c>
      <c r="X5" s="122"/>
      <c r="Y5" s="122"/>
      <c r="Z5" s="122"/>
      <c r="AA5" s="122" t="s">
        <v>92</v>
      </c>
      <c r="AB5" s="122"/>
      <c r="AC5" s="122"/>
      <c r="AD5" s="122"/>
    </row>
    <row r="6" spans="1:30" ht="14.25" customHeight="1">
      <c r="A6" s="122"/>
      <c r="B6" s="122"/>
      <c r="C6" s="122"/>
      <c r="D6" s="122"/>
      <c r="E6" s="122"/>
      <c r="F6" s="122" t="s">
        <v>39</v>
      </c>
      <c r="G6" s="122" t="s">
        <v>190</v>
      </c>
      <c r="H6" s="122"/>
      <c r="I6" s="122"/>
      <c r="J6" s="122"/>
      <c r="K6" s="122"/>
      <c r="L6" s="122"/>
      <c r="M6" s="122"/>
      <c r="N6" s="122"/>
      <c r="O6" s="122"/>
      <c r="P6" s="122"/>
      <c r="Q6" s="122"/>
      <c r="R6" s="122"/>
      <c r="S6" s="122"/>
      <c r="T6" s="122"/>
      <c r="U6" s="122"/>
      <c r="V6" s="122"/>
      <c r="W6" s="122"/>
      <c r="X6" s="122"/>
      <c r="Y6" s="122"/>
      <c r="Z6" s="122"/>
      <c r="AA6" s="122"/>
      <c r="AB6" s="122"/>
      <c r="AC6" s="122"/>
      <c r="AD6" s="122"/>
    </row>
    <row r="7" spans="1:30" ht="21.75" customHeight="1">
      <c r="A7" s="122"/>
      <c r="B7" s="122"/>
      <c r="C7" s="122"/>
      <c r="D7" s="122"/>
      <c r="E7" s="122"/>
      <c r="F7" s="122"/>
      <c r="G7" s="122" t="s">
        <v>40</v>
      </c>
      <c r="H7" s="122" t="s">
        <v>191</v>
      </c>
      <c r="I7" s="122"/>
      <c r="J7" s="122"/>
      <c r="K7" s="122" t="s">
        <v>25</v>
      </c>
      <c r="L7" s="122" t="s">
        <v>191</v>
      </c>
      <c r="M7" s="122"/>
      <c r="N7" s="122"/>
      <c r="O7" s="122" t="s">
        <v>25</v>
      </c>
      <c r="P7" s="122" t="s">
        <v>191</v>
      </c>
      <c r="Q7" s="122"/>
      <c r="R7" s="122"/>
      <c r="S7" s="122" t="s">
        <v>25</v>
      </c>
      <c r="T7" s="122" t="s">
        <v>191</v>
      </c>
      <c r="U7" s="122"/>
      <c r="V7" s="122"/>
      <c r="W7" s="122" t="s">
        <v>25</v>
      </c>
      <c r="X7" s="122" t="s">
        <v>191</v>
      </c>
      <c r="Y7" s="122"/>
      <c r="Z7" s="122"/>
      <c r="AA7" s="122" t="s">
        <v>25</v>
      </c>
      <c r="AB7" s="122" t="s">
        <v>191</v>
      </c>
      <c r="AC7" s="122"/>
      <c r="AD7" s="122"/>
    </row>
    <row r="8" spans="1:30" ht="95.25" customHeight="1">
      <c r="A8" s="122"/>
      <c r="B8" s="122"/>
      <c r="C8" s="122"/>
      <c r="D8" s="122"/>
      <c r="E8" s="122"/>
      <c r="F8" s="122"/>
      <c r="G8" s="122"/>
      <c r="H8" s="5" t="s">
        <v>192</v>
      </c>
      <c r="I8" s="5" t="s">
        <v>55</v>
      </c>
      <c r="J8" s="5" t="s">
        <v>172</v>
      </c>
      <c r="K8" s="122"/>
      <c r="L8" s="5" t="s">
        <v>192</v>
      </c>
      <c r="M8" s="5" t="s">
        <v>55</v>
      </c>
      <c r="N8" s="5" t="s">
        <v>172</v>
      </c>
      <c r="O8" s="122"/>
      <c r="P8" s="5" t="s">
        <v>192</v>
      </c>
      <c r="Q8" s="5" t="s">
        <v>55</v>
      </c>
      <c r="R8" s="5" t="s">
        <v>172</v>
      </c>
      <c r="S8" s="122"/>
      <c r="T8" s="5" t="s">
        <v>192</v>
      </c>
      <c r="U8" s="5" t="s">
        <v>55</v>
      </c>
      <c r="V8" s="5" t="s">
        <v>172</v>
      </c>
      <c r="W8" s="122"/>
      <c r="X8" s="5" t="s">
        <v>192</v>
      </c>
      <c r="Y8" s="5" t="s">
        <v>55</v>
      </c>
      <c r="Z8" s="5" t="s">
        <v>172</v>
      </c>
      <c r="AA8" s="122"/>
      <c r="AB8" s="5" t="s">
        <v>192</v>
      </c>
      <c r="AC8" s="5" t="s">
        <v>55</v>
      </c>
      <c r="AD8" s="5" t="s">
        <v>172</v>
      </c>
    </row>
    <row r="9" spans="1:30" s="10" customFormat="1" ht="12.75">
      <c r="A9" s="9" t="s">
        <v>2</v>
      </c>
      <c r="B9" s="9" t="s">
        <v>3</v>
      </c>
      <c r="C9" s="9">
        <v>1</v>
      </c>
      <c r="D9" s="9">
        <v>2</v>
      </c>
      <c r="E9" s="9">
        <v>3</v>
      </c>
      <c r="F9" s="9">
        <v>4</v>
      </c>
      <c r="G9" s="9">
        <v>5</v>
      </c>
      <c r="H9" s="9">
        <v>6</v>
      </c>
      <c r="I9" s="9">
        <v>7</v>
      </c>
      <c r="J9" s="9">
        <v>8</v>
      </c>
      <c r="K9" s="9">
        <v>9</v>
      </c>
      <c r="L9" s="9">
        <v>10</v>
      </c>
      <c r="M9" s="9">
        <v>11</v>
      </c>
      <c r="N9" s="9">
        <v>12</v>
      </c>
      <c r="O9" s="9">
        <v>13</v>
      </c>
      <c r="P9" s="9">
        <v>14</v>
      </c>
      <c r="Q9" s="9">
        <v>15</v>
      </c>
      <c r="R9" s="9">
        <v>16</v>
      </c>
      <c r="S9" s="9">
        <v>17</v>
      </c>
      <c r="T9" s="9">
        <v>18</v>
      </c>
      <c r="U9" s="9">
        <v>19</v>
      </c>
      <c r="V9" s="9">
        <v>20</v>
      </c>
      <c r="W9" s="9">
        <v>21</v>
      </c>
      <c r="X9" s="9">
        <v>22</v>
      </c>
      <c r="Y9" s="9">
        <v>23</v>
      </c>
      <c r="Z9" s="9">
        <v>24</v>
      </c>
      <c r="AA9" s="9" t="s">
        <v>249</v>
      </c>
      <c r="AB9" s="9" t="s">
        <v>250</v>
      </c>
      <c r="AC9" s="9" t="s">
        <v>251</v>
      </c>
      <c r="AD9" s="9" t="s">
        <v>252</v>
      </c>
    </row>
    <row r="10" spans="1:30" ht="15.75">
      <c r="A10" s="6"/>
      <c r="B10" s="5" t="s">
        <v>25</v>
      </c>
      <c r="C10" s="5"/>
      <c r="D10" s="5"/>
      <c r="E10" s="5"/>
      <c r="F10" s="5"/>
      <c r="G10" s="5"/>
      <c r="H10" s="5"/>
      <c r="I10" s="5"/>
      <c r="J10" s="5"/>
      <c r="K10" s="5"/>
      <c r="L10" s="5"/>
      <c r="M10" s="5"/>
      <c r="N10" s="7"/>
      <c r="O10" s="7"/>
      <c r="P10" s="7"/>
      <c r="Q10" s="7"/>
      <c r="R10" s="7"/>
      <c r="S10" s="7"/>
      <c r="T10" s="7"/>
      <c r="U10" s="7"/>
      <c r="V10" s="7"/>
      <c r="W10" s="7"/>
      <c r="X10" s="7"/>
      <c r="Y10" s="7"/>
      <c r="Z10" s="7"/>
      <c r="AA10" s="7"/>
      <c r="AB10" s="7"/>
      <c r="AC10" s="7"/>
      <c r="AD10" s="7"/>
    </row>
    <row r="11" spans="1:30" ht="31.5">
      <c r="A11" s="5" t="s">
        <v>2</v>
      </c>
      <c r="B11" s="6" t="s">
        <v>41</v>
      </c>
      <c r="C11" s="4"/>
      <c r="D11" s="4"/>
      <c r="E11" s="4"/>
      <c r="F11" s="4"/>
      <c r="G11" s="4"/>
      <c r="H11" s="4"/>
      <c r="I11" s="4"/>
      <c r="J11" s="4"/>
      <c r="K11" s="5"/>
      <c r="L11" s="5"/>
      <c r="M11" s="5"/>
      <c r="N11" s="7"/>
      <c r="O11" s="7"/>
      <c r="P11" s="7"/>
      <c r="Q11" s="7"/>
      <c r="R11" s="7"/>
      <c r="S11" s="7"/>
      <c r="T11" s="7"/>
      <c r="U11" s="7"/>
      <c r="V11" s="7"/>
      <c r="W11" s="7"/>
      <c r="X11" s="7"/>
      <c r="Y11" s="7"/>
      <c r="Z11" s="7"/>
      <c r="AA11" s="7"/>
      <c r="AB11" s="7"/>
      <c r="AC11" s="7"/>
      <c r="AD11" s="7"/>
    </row>
    <row r="12" spans="1:30" ht="15.75">
      <c r="A12" s="5" t="s">
        <v>11</v>
      </c>
      <c r="B12" s="6" t="s">
        <v>289</v>
      </c>
      <c r="C12" s="4"/>
      <c r="D12" s="4"/>
      <c r="E12" s="4"/>
      <c r="F12" s="4"/>
      <c r="G12" s="4"/>
      <c r="H12" s="4"/>
      <c r="I12" s="4"/>
      <c r="J12" s="4"/>
      <c r="K12" s="4"/>
      <c r="L12" s="5"/>
      <c r="M12" s="5"/>
      <c r="N12" s="7"/>
      <c r="O12" s="7"/>
      <c r="P12" s="7"/>
      <c r="Q12" s="7"/>
      <c r="R12" s="7"/>
      <c r="S12" s="7"/>
      <c r="T12" s="7"/>
      <c r="U12" s="7"/>
      <c r="V12" s="7"/>
      <c r="W12" s="7"/>
      <c r="X12" s="7"/>
      <c r="Y12" s="7"/>
      <c r="Z12" s="7"/>
      <c r="AA12" s="7"/>
      <c r="AB12" s="7"/>
      <c r="AC12" s="7"/>
      <c r="AD12" s="7"/>
    </row>
    <row r="13" spans="1:30" ht="15.75">
      <c r="A13" s="5">
        <v>1</v>
      </c>
      <c r="B13" s="6" t="s">
        <v>42</v>
      </c>
      <c r="C13" s="4"/>
      <c r="D13" s="4"/>
      <c r="E13" s="4"/>
      <c r="F13" s="4"/>
      <c r="G13" s="4"/>
      <c r="H13" s="4"/>
      <c r="I13" s="4"/>
      <c r="J13" s="4"/>
      <c r="K13" s="4"/>
      <c r="L13" s="4"/>
      <c r="M13" s="4"/>
      <c r="N13" s="7"/>
      <c r="O13" s="7"/>
      <c r="P13" s="7"/>
      <c r="Q13" s="7"/>
      <c r="R13" s="7"/>
      <c r="S13" s="7"/>
      <c r="T13" s="7"/>
      <c r="U13" s="7"/>
      <c r="V13" s="7"/>
      <c r="W13" s="7"/>
      <c r="X13" s="7"/>
      <c r="Y13" s="7"/>
      <c r="Z13" s="7"/>
      <c r="AA13" s="7"/>
      <c r="AB13" s="7"/>
      <c r="AC13" s="7"/>
      <c r="AD13" s="7"/>
    </row>
    <row r="14" spans="1:30" ht="15.75">
      <c r="A14" s="4" t="s">
        <v>4</v>
      </c>
      <c r="B14" s="7" t="s">
        <v>43</v>
      </c>
      <c r="C14" s="4"/>
      <c r="D14" s="4"/>
      <c r="E14" s="4"/>
      <c r="F14" s="4"/>
      <c r="G14" s="4"/>
      <c r="H14" s="4"/>
      <c r="I14" s="4"/>
      <c r="J14" s="4"/>
      <c r="K14" s="4"/>
      <c r="L14" s="4"/>
      <c r="M14" s="4"/>
      <c r="N14" s="7"/>
      <c r="O14" s="7"/>
      <c r="P14" s="7"/>
      <c r="Q14" s="7"/>
      <c r="R14" s="7"/>
      <c r="S14" s="7"/>
      <c r="T14" s="7"/>
      <c r="U14" s="7"/>
      <c r="V14" s="7"/>
      <c r="W14" s="7"/>
      <c r="X14" s="7"/>
      <c r="Y14" s="7"/>
      <c r="Z14" s="7"/>
      <c r="AA14" s="7"/>
      <c r="AB14" s="7"/>
      <c r="AC14" s="7"/>
      <c r="AD14" s="7"/>
    </row>
    <row r="15" spans="1:30" ht="15.75">
      <c r="A15" s="4" t="s">
        <v>4</v>
      </c>
      <c r="B15" s="7" t="s">
        <v>33</v>
      </c>
      <c r="C15" s="4"/>
      <c r="D15" s="4"/>
      <c r="E15" s="4"/>
      <c r="F15" s="4"/>
      <c r="G15" s="4"/>
      <c r="H15" s="4"/>
      <c r="I15" s="4"/>
      <c r="J15" s="4"/>
      <c r="K15" s="4"/>
      <c r="L15" s="4"/>
      <c r="M15" s="4"/>
      <c r="N15" s="7"/>
      <c r="O15" s="7"/>
      <c r="P15" s="7"/>
      <c r="Q15" s="7"/>
      <c r="R15" s="7"/>
      <c r="S15" s="7"/>
      <c r="T15" s="7"/>
      <c r="U15" s="7"/>
      <c r="V15" s="7"/>
      <c r="W15" s="7"/>
      <c r="X15" s="7"/>
      <c r="Y15" s="7"/>
      <c r="Z15" s="7"/>
      <c r="AA15" s="7"/>
      <c r="AB15" s="7"/>
      <c r="AC15" s="7"/>
      <c r="AD15" s="7"/>
    </row>
    <row r="16" spans="1:30" ht="15.75">
      <c r="A16" s="5">
        <v>2</v>
      </c>
      <c r="B16" s="6" t="s">
        <v>44</v>
      </c>
      <c r="C16" s="4"/>
      <c r="D16" s="4"/>
      <c r="E16" s="4"/>
      <c r="F16" s="4"/>
      <c r="G16" s="4"/>
      <c r="H16" s="4"/>
      <c r="I16" s="4"/>
      <c r="J16" s="4"/>
      <c r="K16" s="4"/>
      <c r="L16" s="4"/>
      <c r="M16" s="4"/>
      <c r="N16" s="7"/>
      <c r="O16" s="7"/>
      <c r="P16" s="7"/>
      <c r="Q16" s="7"/>
      <c r="R16" s="7"/>
      <c r="S16" s="7"/>
      <c r="T16" s="7"/>
      <c r="U16" s="7"/>
      <c r="V16" s="7"/>
      <c r="W16" s="7"/>
      <c r="X16" s="7"/>
      <c r="Y16" s="7"/>
      <c r="Z16" s="7"/>
      <c r="AA16" s="7"/>
      <c r="AB16" s="7"/>
      <c r="AC16" s="7"/>
      <c r="AD16" s="7"/>
    </row>
    <row r="17" spans="1:30" ht="31.5">
      <c r="A17" s="5" t="s">
        <v>29</v>
      </c>
      <c r="B17" s="6" t="s">
        <v>45</v>
      </c>
      <c r="C17" s="4"/>
      <c r="D17" s="4"/>
      <c r="E17" s="4"/>
      <c r="F17" s="4"/>
      <c r="G17" s="4"/>
      <c r="H17" s="4"/>
      <c r="I17" s="4"/>
      <c r="J17" s="4"/>
      <c r="K17" s="4"/>
      <c r="L17" s="4"/>
      <c r="M17" s="4"/>
      <c r="N17" s="7"/>
      <c r="O17" s="7"/>
      <c r="P17" s="7"/>
      <c r="Q17" s="7"/>
      <c r="R17" s="7"/>
      <c r="S17" s="7"/>
      <c r="T17" s="7"/>
      <c r="U17" s="7"/>
      <c r="V17" s="7"/>
      <c r="W17" s="7"/>
      <c r="X17" s="7"/>
      <c r="Y17" s="7"/>
      <c r="Z17" s="7"/>
      <c r="AA17" s="7"/>
      <c r="AB17" s="7"/>
      <c r="AC17" s="7"/>
      <c r="AD17" s="7"/>
    </row>
    <row r="18" spans="1:30" ht="15.75">
      <c r="A18" s="4" t="s">
        <v>4</v>
      </c>
      <c r="B18" s="7" t="s">
        <v>46</v>
      </c>
      <c r="C18" s="4"/>
      <c r="D18" s="4"/>
      <c r="E18" s="4"/>
      <c r="F18" s="4"/>
      <c r="G18" s="4"/>
      <c r="H18" s="4"/>
      <c r="I18" s="4"/>
      <c r="J18" s="4"/>
      <c r="K18" s="4"/>
      <c r="L18" s="4"/>
      <c r="M18" s="4"/>
      <c r="N18" s="7"/>
      <c r="O18" s="7"/>
      <c r="P18" s="7"/>
      <c r="Q18" s="7"/>
      <c r="R18" s="7"/>
      <c r="S18" s="7"/>
      <c r="T18" s="7"/>
      <c r="U18" s="7"/>
      <c r="V18" s="7"/>
      <c r="W18" s="7"/>
      <c r="X18" s="7"/>
      <c r="Y18" s="7"/>
      <c r="Z18" s="7"/>
      <c r="AA18" s="7"/>
      <c r="AB18" s="7"/>
      <c r="AC18" s="7"/>
      <c r="AD18" s="7"/>
    </row>
    <row r="19" spans="1:30" ht="15.75">
      <c r="A19" s="4" t="s">
        <v>4</v>
      </c>
      <c r="B19" s="7" t="s">
        <v>47</v>
      </c>
      <c r="C19" s="4"/>
      <c r="D19" s="4"/>
      <c r="E19" s="4"/>
      <c r="F19" s="4"/>
      <c r="G19" s="4"/>
      <c r="H19" s="4"/>
      <c r="I19" s="4"/>
      <c r="J19" s="4"/>
      <c r="K19" s="4"/>
      <c r="L19" s="4"/>
      <c r="M19" s="4"/>
      <c r="N19" s="7"/>
      <c r="O19" s="7"/>
      <c r="P19" s="7"/>
      <c r="Q19" s="7"/>
      <c r="R19" s="7"/>
      <c r="S19" s="7"/>
      <c r="T19" s="7"/>
      <c r="U19" s="7"/>
      <c r="V19" s="7"/>
      <c r="W19" s="7"/>
      <c r="X19" s="7"/>
      <c r="Y19" s="7"/>
      <c r="Z19" s="7"/>
      <c r="AA19" s="7"/>
      <c r="AB19" s="7"/>
      <c r="AC19" s="7"/>
      <c r="AD19" s="7"/>
    </row>
    <row r="20" spans="1:30" ht="31.5">
      <c r="A20" s="5" t="s">
        <v>30</v>
      </c>
      <c r="B20" s="6" t="s">
        <v>48</v>
      </c>
      <c r="C20" s="4"/>
      <c r="D20" s="4"/>
      <c r="E20" s="4"/>
      <c r="F20" s="4"/>
      <c r="G20" s="4"/>
      <c r="H20" s="4"/>
      <c r="I20" s="4"/>
      <c r="J20" s="4"/>
      <c r="K20" s="4"/>
      <c r="L20" s="4"/>
      <c r="M20" s="4"/>
      <c r="N20" s="7"/>
      <c r="O20" s="7"/>
      <c r="P20" s="7"/>
      <c r="Q20" s="7"/>
      <c r="R20" s="7"/>
      <c r="S20" s="7"/>
      <c r="T20" s="7"/>
      <c r="U20" s="7"/>
      <c r="V20" s="7"/>
      <c r="W20" s="7"/>
      <c r="X20" s="7"/>
      <c r="Y20" s="7"/>
      <c r="Z20" s="7"/>
      <c r="AA20" s="7"/>
      <c r="AB20" s="7"/>
      <c r="AC20" s="7"/>
      <c r="AD20" s="7"/>
    </row>
    <row r="21" spans="1:30" ht="15.75">
      <c r="A21" s="4" t="s">
        <v>4</v>
      </c>
      <c r="B21" s="7" t="s">
        <v>49</v>
      </c>
      <c r="C21" s="4"/>
      <c r="D21" s="4"/>
      <c r="E21" s="4"/>
      <c r="F21" s="4"/>
      <c r="G21" s="4"/>
      <c r="H21" s="4"/>
      <c r="I21" s="4"/>
      <c r="J21" s="4"/>
      <c r="K21" s="4"/>
      <c r="L21" s="4"/>
      <c r="M21" s="4"/>
      <c r="N21" s="7"/>
      <c r="O21" s="7"/>
      <c r="P21" s="7"/>
      <c r="Q21" s="7"/>
      <c r="R21" s="7"/>
      <c r="S21" s="7"/>
      <c r="T21" s="7"/>
      <c r="U21" s="7"/>
      <c r="V21" s="7"/>
      <c r="W21" s="7"/>
      <c r="X21" s="7"/>
      <c r="Y21" s="7"/>
      <c r="Z21" s="7"/>
      <c r="AA21" s="7"/>
      <c r="AB21" s="7"/>
      <c r="AC21" s="7"/>
      <c r="AD21" s="7"/>
    </row>
    <row r="22" spans="1:30" ht="15.75">
      <c r="A22" s="4" t="s">
        <v>4</v>
      </c>
      <c r="B22" s="7" t="s">
        <v>50</v>
      </c>
      <c r="C22" s="4"/>
      <c r="D22" s="4"/>
      <c r="E22" s="4"/>
      <c r="F22" s="4"/>
      <c r="G22" s="4"/>
      <c r="H22" s="4"/>
      <c r="I22" s="4"/>
      <c r="J22" s="4"/>
      <c r="K22" s="4"/>
      <c r="L22" s="4"/>
      <c r="M22" s="4"/>
      <c r="N22" s="7"/>
      <c r="O22" s="7"/>
      <c r="P22" s="7"/>
      <c r="Q22" s="7"/>
      <c r="R22" s="7"/>
      <c r="S22" s="7"/>
      <c r="T22" s="7"/>
      <c r="U22" s="7"/>
      <c r="V22" s="7"/>
      <c r="W22" s="7"/>
      <c r="X22" s="7"/>
      <c r="Y22" s="7"/>
      <c r="Z22" s="7"/>
      <c r="AA22" s="7"/>
      <c r="AB22" s="7"/>
      <c r="AC22" s="7"/>
      <c r="AD22" s="7"/>
    </row>
    <row r="23" spans="1:30" ht="15.75">
      <c r="A23" s="5" t="s">
        <v>7</v>
      </c>
      <c r="B23" s="6" t="s">
        <v>289</v>
      </c>
      <c r="C23" s="4"/>
      <c r="D23" s="4"/>
      <c r="E23" s="4"/>
      <c r="F23" s="4"/>
      <c r="G23" s="4"/>
      <c r="H23" s="4"/>
      <c r="I23" s="4"/>
      <c r="J23" s="4"/>
      <c r="K23" s="4"/>
      <c r="L23" s="4"/>
      <c r="M23" s="4"/>
      <c r="N23" s="7"/>
      <c r="O23" s="7"/>
      <c r="P23" s="7"/>
      <c r="Q23" s="7"/>
      <c r="R23" s="7"/>
      <c r="S23" s="7"/>
      <c r="T23" s="7"/>
      <c r="U23" s="7"/>
      <c r="V23" s="7"/>
      <c r="W23" s="7"/>
      <c r="X23" s="7"/>
      <c r="Y23" s="7"/>
      <c r="Z23" s="7"/>
      <c r="AA23" s="7"/>
      <c r="AB23" s="7"/>
      <c r="AC23" s="7"/>
      <c r="AD23" s="7"/>
    </row>
    <row r="24" spans="1:30" ht="15.75">
      <c r="A24" s="4"/>
      <c r="B24" s="6" t="s">
        <v>51</v>
      </c>
      <c r="C24" s="4"/>
      <c r="D24" s="4"/>
      <c r="E24" s="4"/>
      <c r="F24" s="4"/>
      <c r="G24" s="4"/>
      <c r="H24" s="4"/>
      <c r="I24" s="4"/>
      <c r="J24" s="4"/>
      <c r="K24" s="4"/>
      <c r="L24" s="4"/>
      <c r="M24" s="4"/>
      <c r="N24" s="7"/>
      <c r="O24" s="7"/>
      <c r="P24" s="7"/>
      <c r="Q24" s="7"/>
      <c r="R24" s="7"/>
      <c r="S24" s="7"/>
      <c r="T24" s="7"/>
      <c r="U24" s="7"/>
      <c r="V24" s="7"/>
      <c r="W24" s="7"/>
      <c r="X24" s="7"/>
      <c r="Y24" s="7"/>
      <c r="Z24" s="7"/>
      <c r="AA24" s="7"/>
      <c r="AB24" s="7"/>
      <c r="AC24" s="7"/>
      <c r="AD24" s="7"/>
    </row>
    <row r="25" spans="1:30" ht="31.5">
      <c r="A25" s="5" t="s">
        <v>3</v>
      </c>
      <c r="B25" s="6" t="s">
        <v>52</v>
      </c>
      <c r="C25" s="4"/>
      <c r="D25" s="4"/>
      <c r="E25" s="4"/>
      <c r="F25" s="4"/>
      <c r="G25" s="4"/>
      <c r="H25" s="4"/>
      <c r="I25" s="4"/>
      <c r="J25" s="4"/>
      <c r="K25" s="4"/>
      <c r="L25" s="4"/>
      <c r="M25" s="4"/>
      <c r="N25" s="7"/>
      <c r="O25" s="7"/>
      <c r="P25" s="7"/>
      <c r="Q25" s="7"/>
      <c r="R25" s="7"/>
      <c r="S25" s="7"/>
      <c r="T25" s="7"/>
      <c r="U25" s="7"/>
      <c r="V25" s="7"/>
      <c r="W25" s="7"/>
      <c r="X25" s="7"/>
      <c r="Y25" s="7"/>
      <c r="Z25" s="7"/>
      <c r="AA25" s="7"/>
      <c r="AB25" s="7"/>
      <c r="AC25" s="7"/>
      <c r="AD25" s="7"/>
    </row>
    <row r="26" spans="1:30" ht="15.75">
      <c r="A26" s="4"/>
      <c r="B26" s="6" t="s">
        <v>53</v>
      </c>
      <c r="C26" s="4"/>
      <c r="D26" s="4"/>
      <c r="E26" s="4"/>
      <c r="F26" s="4"/>
      <c r="G26" s="4"/>
      <c r="H26" s="4"/>
      <c r="I26" s="4"/>
      <c r="J26" s="4"/>
      <c r="K26" s="4"/>
      <c r="L26" s="4"/>
      <c r="M26" s="4"/>
      <c r="N26" s="7"/>
      <c r="O26" s="7"/>
      <c r="P26" s="7"/>
      <c r="Q26" s="7"/>
      <c r="R26" s="7"/>
      <c r="S26" s="7"/>
      <c r="T26" s="7"/>
      <c r="U26" s="7"/>
      <c r="V26" s="7"/>
      <c r="W26" s="7"/>
      <c r="X26" s="7"/>
      <c r="Y26" s="7"/>
      <c r="Z26" s="7"/>
      <c r="AA26" s="7"/>
      <c r="AB26" s="7"/>
      <c r="AC26" s="7"/>
      <c r="AD26" s="7"/>
    </row>
    <row r="27" spans="1:30" ht="15.75">
      <c r="A27" s="4" t="s">
        <v>4</v>
      </c>
      <c r="B27" s="7" t="s">
        <v>54</v>
      </c>
      <c r="C27" s="4"/>
      <c r="D27" s="4"/>
      <c r="E27" s="4"/>
      <c r="F27" s="4"/>
      <c r="G27" s="4"/>
      <c r="H27" s="4"/>
      <c r="I27" s="4"/>
      <c r="J27" s="4"/>
      <c r="K27" s="4"/>
      <c r="L27" s="4"/>
      <c r="M27" s="4"/>
      <c r="N27" s="7"/>
      <c r="O27" s="7"/>
      <c r="P27" s="7"/>
      <c r="Q27" s="7"/>
      <c r="R27" s="7"/>
      <c r="S27" s="7"/>
      <c r="T27" s="7"/>
      <c r="U27" s="7"/>
      <c r="V27" s="7"/>
      <c r="W27" s="7"/>
      <c r="X27" s="7"/>
      <c r="Y27" s="7"/>
      <c r="Z27" s="7"/>
      <c r="AA27" s="7"/>
      <c r="AB27" s="7"/>
      <c r="AC27" s="7"/>
      <c r="AD27" s="7"/>
    </row>
  </sheetData>
  <mergeCells count="27">
    <mergeCell ref="D5:D8"/>
    <mergeCell ref="E5:E8"/>
    <mergeCell ref="F6:F8"/>
    <mergeCell ref="G6:J6"/>
    <mergeCell ref="G7:G8"/>
    <mergeCell ref="H7:J7"/>
    <mergeCell ref="A2:AD2"/>
    <mergeCell ref="A3:AD3"/>
    <mergeCell ref="L7:N7"/>
    <mergeCell ref="O7:O8"/>
    <mergeCell ref="P7:R7"/>
    <mergeCell ref="S7:S8"/>
    <mergeCell ref="T7:V7"/>
    <mergeCell ref="W7:W8"/>
    <mergeCell ref="K5:N6"/>
    <mergeCell ref="O5:R6"/>
    <mergeCell ref="S5:V6"/>
    <mergeCell ref="W5:Z6"/>
    <mergeCell ref="F5:J5"/>
    <mergeCell ref="A5:A8"/>
    <mergeCell ref="B5:B8"/>
    <mergeCell ref="C5:C8"/>
    <mergeCell ref="AA5:AD6"/>
    <mergeCell ref="K7:K8"/>
    <mergeCell ref="X7:Z7"/>
    <mergeCell ref="AA7:AA8"/>
    <mergeCell ref="AB7:AD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I27" sqref="I27"/>
    </sheetView>
  </sheetViews>
  <sheetFormatPr defaultRowHeight="15"/>
  <cols>
    <col min="1" max="1" width="6.28515625" customWidth="1"/>
    <col min="2" max="2" width="42" customWidth="1"/>
    <col min="3" max="5" width="13.5703125" customWidth="1"/>
  </cols>
  <sheetData>
    <row r="1" spans="1:5" ht="15.75">
      <c r="E1" s="1" t="s">
        <v>254</v>
      </c>
    </row>
    <row r="2" spans="1:5" ht="15.75">
      <c r="A2" s="118" t="s">
        <v>255</v>
      </c>
      <c r="B2" s="118"/>
      <c r="C2" s="118"/>
      <c r="D2" s="118"/>
      <c r="E2" s="118"/>
    </row>
    <row r="3" spans="1:5" ht="15.75">
      <c r="A3" s="118" t="s">
        <v>256</v>
      </c>
      <c r="B3" s="118"/>
      <c r="C3" s="118"/>
      <c r="D3" s="118"/>
      <c r="E3" s="118"/>
    </row>
    <row r="4" spans="1:5" ht="15.75">
      <c r="A4" s="118" t="s">
        <v>24</v>
      </c>
      <c r="B4" s="118"/>
      <c r="C4" s="118"/>
      <c r="D4" s="118"/>
      <c r="E4" s="118"/>
    </row>
    <row r="5" spans="1:5" ht="15.75">
      <c r="E5" s="2" t="s">
        <v>5</v>
      </c>
    </row>
    <row r="6" spans="1:5" ht="31.5">
      <c r="A6" s="5" t="s">
        <v>0</v>
      </c>
      <c r="B6" s="5" t="s">
        <v>1</v>
      </c>
      <c r="C6" s="5" t="s">
        <v>161</v>
      </c>
      <c r="D6" s="5" t="s">
        <v>253</v>
      </c>
      <c r="E6" s="5" t="s">
        <v>92</v>
      </c>
    </row>
    <row r="7" spans="1:5" s="10" customFormat="1" ht="12.75">
      <c r="A7" s="9" t="s">
        <v>2</v>
      </c>
      <c r="B7" s="9" t="s">
        <v>3</v>
      </c>
      <c r="C7" s="9">
        <v>1</v>
      </c>
      <c r="D7" s="9">
        <v>2</v>
      </c>
      <c r="E7" s="9" t="s">
        <v>69</v>
      </c>
    </row>
    <row r="8" spans="1:5" ht="19.5" customHeight="1">
      <c r="A8" s="4"/>
      <c r="B8" s="6" t="s">
        <v>26</v>
      </c>
      <c r="C8" s="7"/>
      <c r="D8" s="7"/>
      <c r="E8" s="7"/>
    </row>
    <row r="9" spans="1:5" ht="19.5" customHeight="1">
      <c r="A9" s="4">
        <v>1</v>
      </c>
      <c r="B9" s="7" t="s">
        <v>162</v>
      </c>
      <c r="C9" s="7"/>
      <c r="D9" s="7"/>
      <c r="E9" s="7"/>
    </row>
    <row r="10" spans="1:5" ht="19.5" customHeight="1">
      <c r="A10" s="4" t="s">
        <v>4</v>
      </c>
      <c r="B10" s="8" t="s">
        <v>163</v>
      </c>
      <c r="C10" s="7"/>
      <c r="D10" s="7"/>
      <c r="E10" s="7"/>
    </row>
    <row r="11" spans="1:5" ht="19.5" customHeight="1">
      <c r="A11" s="4" t="s">
        <v>4</v>
      </c>
      <c r="B11" s="8" t="s">
        <v>164</v>
      </c>
      <c r="C11" s="7"/>
      <c r="D11" s="7"/>
      <c r="E11" s="7"/>
    </row>
    <row r="12" spans="1:5" ht="19.5" customHeight="1">
      <c r="A12" s="4">
        <v>2</v>
      </c>
      <c r="B12" s="7" t="s">
        <v>165</v>
      </c>
      <c r="C12" s="7"/>
      <c r="D12" s="7"/>
      <c r="E12" s="7"/>
    </row>
    <row r="13" spans="1:5" ht="19.5" customHeight="1">
      <c r="A13" s="4">
        <v>3</v>
      </c>
      <c r="B13" s="7" t="s">
        <v>166</v>
      </c>
      <c r="C13" s="7"/>
      <c r="D13" s="7"/>
      <c r="E13" s="7"/>
    </row>
    <row r="14" spans="1:5" ht="19.5" customHeight="1">
      <c r="A14" s="4">
        <v>4</v>
      </c>
      <c r="B14" s="7" t="s">
        <v>167</v>
      </c>
      <c r="C14" s="7"/>
      <c r="D14" s="7"/>
      <c r="E14" s="7"/>
    </row>
    <row r="15" spans="1:5" ht="19.5" customHeight="1">
      <c r="A15" s="4">
        <v>5</v>
      </c>
      <c r="B15" s="7" t="s">
        <v>168</v>
      </c>
      <c r="C15" s="7"/>
      <c r="D15" s="7"/>
      <c r="E15" s="7"/>
    </row>
    <row r="16" spans="1:5" ht="19.5" customHeight="1">
      <c r="A16" s="4">
        <v>6</v>
      </c>
      <c r="B16" s="7" t="s">
        <v>169</v>
      </c>
      <c r="C16" s="7"/>
      <c r="D16" s="7"/>
      <c r="E16" s="7"/>
    </row>
    <row r="17" spans="1:5" ht="19.5" customHeight="1">
      <c r="A17" s="4">
        <v>7</v>
      </c>
      <c r="B17" s="7" t="s">
        <v>184</v>
      </c>
      <c r="C17" s="7"/>
      <c r="D17" s="7"/>
      <c r="E17" s="7"/>
    </row>
    <row r="18" spans="1:5" ht="19.5" customHeight="1">
      <c r="A18" s="4">
        <v>8</v>
      </c>
      <c r="B18" s="7"/>
      <c r="C18" s="7"/>
      <c r="D18" s="7"/>
      <c r="E18" s="7"/>
    </row>
    <row r="19" spans="1:5" ht="19.5" customHeight="1">
      <c r="A19" s="4">
        <v>9</v>
      </c>
      <c r="B19" s="7"/>
      <c r="C19" s="7"/>
      <c r="D19" s="7"/>
      <c r="E19" s="7"/>
    </row>
    <row r="20" spans="1:5" ht="19.5" customHeight="1">
      <c r="A20" s="4">
        <v>10</v>
      </c>
      <c r="B20" s="7"/>
      <c r="C20" s="7"/>
      <c r="D20" s="7"/>
      <c r="E20" s="7"/>
    </row>
  </sheetData>
  <mergeCells count="3">
    <mergeCell ref="A2:E2"/>
    <mergeCell ref="A3:E3"/>
    <mergeCell ref="A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9"/>
  <sheetViews>
    <sheetView workbookViewId="0">
      <selection activeCell="A4" sqref="A4"/>
    </sheetView>
  </sheetViews>
  <sheetFormatPr defaultRowHeight="15"/>
  <cols>
    <col min="1" max="1" width="6.28515625" customWidth="1"/>
    <col min="2" max="2" width="43.7109375" customWidth="1"/>
    <col min="3" max="3" width="17.28515625" bestFit="1" customWidth="1"/>
    <col min="4" max="4" width="19.28515625" customWidth="1"/>
    <col min="5" max="5" width="19.42578125" customWidth="1"/>
    <col min="6" max="6" width="16.28515625" customWidth="1"/>
    <col min="8" max="8" width="13.42578125" bestFit="1" customWidth="1"/>
  </cols>
  <sheetData>
    <row r="1" spans="1:8" ht="15.75">
      <c r="F1" s="1" t="s">
        <v>176</v>
      </c>
    </row>
    <row r="2" spans="1:8" ht="23.25" customHeight="1">
      <c r="A2" s="119" t="s">
        <v>309</v>
      </c>
      <c r="B2" s="119"/>
      <c r="C2" s="119"/>
      <c r="D2" s="119"/>
      <c r="E2" s="119"/>
      <c r="F2" s="119"/>
    </row>
    <row r="3" spans="1:8" ht="15.75">
      <c r="A3" s="120" t="s">
        <v>675</v>
      </c>
      <c r="B3" s="120"/>
      <c r="C3" s="120"/>
      <c r="D3" s="120"/>
      <c r="E3" s="120"/>
      <c r="F3" s="120"/>
    </row>
    <row r="4" spans="1:8" ht="15.75">
      <c r="F4" s="2" t="s">
        <v>301</v>
      </c>
    </row>
    <row r="5" spans="1:8" ht="15.75">
      <c r="A5" s="122" t="s">
        <v>0</v>
      </c>
      <c r="B5" s="122" t="s">
        <v>84</v>
      </c>
      <c r="C5" s="122" t="s">
        <v>175</v>
      </c>
      <c r="D5" s="122" t="s">
        <v>193</v>
      </c>
      <c r="E5" s="122" t="s">
        <v>56</v>
      </c>
      <c r="F5" s="122"/>
    </row>
    <row r="6" spans="1:8" ht="15.75">
      <c r="A6" s="122"/>
      <c r="B6" s="122"/>
      <c r="C6" s="122"/>
      <c r="D6" s="122"/>
      <c r="E6" s="5" t="s">
        <v>57</v>
      </c>
      <c r="F6" s="5" t="s">
        <v>113</v>
      </c>
    </row>
    <row r="7" spans="1:8" ht="15.75">
      <c r="A7" s="4" t="s">
        <v>2</v>
      </c>
      <c r="B7" s="4" t="s">
        <v>3</v>
      </c>
      <c r="C7" s="4">
        <v>1</v>
      </c>
      <c r="D7" s="4">
        <v>2</v>
      </c>
      <c r="E7" s="4" t="s">
        <v>85</v>
      </c>
      <c r="F7" s="4" t="s">
        <v>86</v>
      </c>
    </row>
    <row r="8" spans="1:8" ht="15.75">
      <c r="A8" s="5" t="s">
        <v>2</v>
      </c>
      <c r="B8" s="6" t="s">
        <v>58</v>
      </c>
      <c r="C8" s="41">
        <f>+C9+C12+C15+C16+C17</f>
        <v>76451447727</v>
      </c>
      <c r="D8" s="41">
        <f>+D9+D12+D15+D16+D17</f>
        <v>187709923348</v>
      </c>
      <c r="E8" s="39">
        <f>+D8-C8</f>
        <v>111258475621</v>
      </c>
      <c r="F8" s="35">
        <f>+D8/C8</f>
        <v>2.455282783110821</v>
      </c>
      <c r="H8" s="37"/>
    </row>
    <row r="9" spans="1:8" ht="15.75">
      <c r="A9" s="5" t="s">
        <v>11</v>
      </c>
      <c r="B9" s="6" t="s">
        <v>87</v>
      </c>
      <c r="C9" s="41">
        <f>+SUM(C10:C11)</f>
        <v>60000000</v>
      </c>
      <c r="D9" s="41">
        <f t="shared" ref="D9" si="0">+SUM(D10:D11)</f>
        <v>153257621</v>
      </c>
      <c r="E9" s="41">
        <f>+D9-C9</f>
        <v>93257621</v>
      </c>
      <c r="F9" s="35">
        <f>+D9/C9</f>
        <v>2.5542936833333334</v>
      </c>
      <c r="H9" s="36"/>
    </row>
    <row r="10" spans="1:8" ht="15.75">
      <c r="A10" s="4" t="s">
        <v>4</v>
      </c>
      <c r="B10" s="7" t="s">
        <v>88</v>
      </c>
      <c r="C10" s="41"/>
      <c r="D10" s="41"/>
      <c r="E10" s="41">
        <f t="shared" ref="E10:E29" si="1">+D10-C10</f>
        <v>0</v>
      </c>
      <c r="F10" s="35"/>
    </row>
    <row r="11" spans="1:8" ht="15.75">
      <c r="A11" s="4" t="s">
        <v>4</v>
      </c>
      <c r="B11" s="7" t="s">
        <v>89</v>
      </c>
      <c r="C11" s="41">
        <v>60000000</v>
      </c>
      <c r="D11" s="41">
        <f>153.257621*1000000</f>
        <v>153257621</v>
      </c>
      <c r="E11" s="41">
        <f t="shared" si="1"/>
        <v>93257621</v>
      </c>
      <c r="F11" s="35">
        <f t="shared" ref="F11:F27" si="2">+D11/C11</f>
        <v>2.5542936833333334</v>
      </c>
    </row>
    <row r="12" spans="1:8" ht="15.75">
      <c r="A12" s="5" t="s">
        <v>7</v>
      </c>
      <c r="B12" s="6" t="s">
        <v>194</v>
      </c>
      <c r="C12" s="41">
        <f>+SUM(C13:C14)</f>
        <v>74784000000</v>
      </c>
      <c r="D12" s="41">
        <f t="shared" ref="D12" si="3">+SUM(D13:D14)</f>
        <v>185949218000</v>
      </c>
      <c r="E12" s="41">
        <f t="shared" si="1"/>
        <v>111165218000</v>
      </c>
      <c r="F12" s="35">
        <f t="shared" si="2"/>
        <v>2.4864839805305947</v>
      </c>
    </row>
    <row r="13" spans="1:8" ht="15.75">
      <c r="A13" s="4">
        <v>1</v>
      </c>
      <c r="B13" s="7" t="s">
        <v>59</v>
      </c>
      <c r="C13" s="40">
        <f>70283*1000000</f>
        <v>70283000000</v>
      </c>
      <c r="D13" s="41">
        <f>+C13</f>
        <v>70283000000</v>
      </c>
      <c r="E13" s="41">
        <f t="shared" si="1"/>
        <v>0</v>
      </c>
      <c r="F13" s="35">
        <f t="shared" si="2"/>
        <v>1</v>
      </c>
    </row>
    <row r="14" spans="1:8" ht="15.75">
      <c r="A14" s="4">
        <v>2</v>
      </c>
      <c r="B14" s="7" t="s">
        <v>12</v>
      </c>
      <c r="C14" s="41">
        <f>4501*1000000</f>
        <v>4501000000</v>
      </c>
      <c r="D14" s="40">
        <f>115666.218*1000000</f>
        <v>115666218000</v>
      </c>
      <c r="E14" s="41">
        <f t="shared" si="1"/>
        <v>111165218000</v>
      </c>
      <c r="F14" s="35">
        <f t="shared" si="2"/>
        <v>25.69789335703177</v>
      </c>
    </row>
    <row r="15" spans="1:8" ht="15.75">
      <c r="A15" s="5" t="s">
        <v>8</v>
      </c>
      <c r="B15" s="6" t="s">
        <v>60</v>
      </c>
      <c r="C15" s="41"/>
      <c r="D15" s="41"/>
      <c r="E15" s="41">
        <f t="shared" si="1"/>
        <v>0</v>
      </c>
      <c r="F15" s="35"/>
    </row>
    <row r="16" spans="1:8" ht="15.75">
      <c r="A16" s="5" t="s">
        <v>9</v>
      </c>
      <c r="B16" s="6" t="s">
        <v>80</v>
      </c>
      <c r="C16" s="41"/>
      <c r="D16" s="41"/>
      <c r="E16" s="41">
        <f t="shared" si="1"/>
        <v>0</v>
      </c>
      <c r="F16" s="35"/>
    </row>
    <row r="17" spans="1:8" ht="31.5">
      <c r="A17" s="5" t="s">
        <v>23</v>
      </c>
      <c r="B17" s="6" t="s">
        <v>61</v>
      </c>
      <c r="C17" s="41">
        <f>+D17</f>
        <v>1607447727</v>
      </c>
      <c r="D17" s="41">
        <f>1607.447727*1000000</f>
        <v>1607447727</v>
      </c>
      <c r="E17" s="41">
        <f t="shared" si="1"/>
        <v>0</v>
      </c>
      <c r="F17" s="35">
        <f>+D17/C17</f>
        <v>1</v>
      </c>
    </row>
    <row r="18" spans="1:8" ht="15.75">
      <c r="A18" s="5" t="s">
        <v>3</v>
      </c>
      <c r="B18" s="6" t="s">
        <v>14</v>
      </c>
      <c r="C18" s="40">
        <f>+C19+C26+C29+C30</f>
        <v>144268312248</v>
      </c>
      <c r="D18" s="40">
        <f>+D19+D26+D29+D30</f>
        <v>187709923348</v>
      </c>
      <c r="E18" s="41">
        <f t="shared" si="1"/>
        <v>43441611100</v>
      </c>
      <c r="F18" s="35">
        <f t="shared" si="2"/>
        <v>1.3011167901189766</v>
      </c>
    </row>
    <row r="19" spans="1:8" ht="15.75">
      <c r="A19" s="5" t="s">
        <v>11</v>
      </c>
      <c r="B19" s="6" t="s">
        <v>195</v>
      </c>
      <c r="C19" s="41">
        <f>+SUM(C20:C25)</f>
        <v>70343000000</v>
      </c>
      <c r="D19" s="40">
        <f>+SUM(D20:D25)</f>
        <v>58420741500</v>
      </c>
      <c r="E19" s="41">
        <f>+D19-C19</f>
        <v>-11922258500</v>
      </c>
      <c r="F19" s="35">
        <f t="shared" si="2"/>
        <v>0.83051251012893967</v>
      </c>
      <c r="H19" s="37"/>
    </row>
    <row r="20" spans="1:8" ht="15.75">
      <c r="A20" s="4">
        <v>1</v>
      </c>
      <c r="B20" s="7" t="s">
        <v>90</v>
      </c>
      <c r="C20" s="41"/>
      <c r="D20" s="40">
        <f>704.261*1000000</f>
        <v>704261000</v>
      </c>
      <c r="E20" s="41">
        <f t="shared" si="1"/>
        <v>704261000</v>
      </c>
      <c r="F20" s="35"/>
    </row>
    <row r="21" spans="1:8" ht="15.75">
      <c r="A21" s="4">
        <v>2</v>
      </c>
      <c r="B21" s="7" t="s">
        <v>15</v>
      </c>
      <c r="C21" s="40">
        <f>69196*1000000</f>
        <v>69196000000</v>
      </c>
      <c r="D21" s="40">
        <f>57801.8129*1000000-81815000-244375400</f>
        <v>57475622500</v>
      </c>
      <c r="E21" s="41">
        <f t="shared" si="1"/>
        <v>-11720377500</v>
      </c>
      <c r="F21" s="35">
        <f t="shared" si="2"/>
        <v>0.83062059223076479</v>
      </c>
    </row>
    <row r="22" spans="1:8" ht="31.5">
      <c r="A22" s="4">
        <v>3</v>
      </c>
      <c r="B22" s="7" t="s">
        <v>16</v>
      </c>
      <c r="C22" s="41"/>
      <c r="D22" s="41"/>
      <c r="E22" s="41">
        <f t="shared" si="1"/>
        <v>0</v>
      </c>
      <c r="F22" s="35"/>
    </row>
    <row r="23" spans="1:8" ht="15.75">
      <c r="A23" s="4">
        <v>4</v>
      </c>
      <c r="B23" s="7" t="s">
        <v>62</v>
      </c>
      <c r="C23" s="41"/>
      <c r="D23" s="41"/>
      <c r="E23" s="41">
        <f t="shared" si="1"/>
        <v>0</v>
      </c>
      <c r="F23" s="35"/>
    </row>
    <row r="24" spans="1:8" ht="15.75">
      <c r="A24" s="4">
        <v>5</v>
      </c>
      <c r="B24" s="7" t="s">
        <v>63</v>
      </c>
      <c r="C24" s="40">
        <f>1147*1000000</f>
        <v>1147000000</v>
      </c>
      <c r="D24" s="41">
        <v>240858000</v>
      </c>
      <c r="E24" s="41">
        <f t="shared" si="1"/>
        <v>-906142000</v>
      </c>
      <c r="F24" s="35">
        <f t="shared" si="2"/>
        <v>0.20998953792502179</v>
      </c>
    </row>
    <row r="25" spans="1:8" ht="15.75">
      <c r="A25" s="4">
        <v>6</v>
      </c>
      <c r="B25" s="7" t="s">
        <v>17</v>
      </c>
      <c r="C25" s="40"/>
      <c r="D25" s="41"/>
      <c r="E25" s="41">
        <f t="shared" si="1"/>
        <v>0</v>
      </c>
      <c r="F25" s="35"/>
    </row>
    <row r="26" spans="1:8" ht="15.75">
      <c r="A26" s="5" t="s">
        <v>7</v>
      </c>
      <c r="B26" s="6" t="s">
        <v>64</v>
      </c>
      <c r="C26" s="40">
        <f>+C27+C28</f>
        <v>4501000000</v>
      </c>
      <c r="D26" s="40">
        <f>+D27+D28</f>
        <v>59864869600</v>
      </c>
      <c r="E26" s="41">
        <f t="shared" si="1"/>
        <v>55363869600</v>
      </c>
      <c r="F26" s="35">
        <f t="shared" si="2"/>
        <v>13.30034872250611</v>
      </c>
    </row>
    <row r="27" spans="1:8" ht="15.75">
      <c r="A27" s="4">
        <v>1</v>
      </c>
      <c r="B27" s="7" t="s">
        <v>65</v>
      </c>
      <c r="C27" s="40">
        <v>3090000000</v>
      </c>
      <c r="D27" s="40">
        <f>25654.0536*1000000</f>
        <v>25654053600</v>
      </c>
      <c r="E27" s="41">
        <f t="shared" si="1"/>
        <v>22564053600</v>
      </c>
      <c r="F27" s="35">
        <f t="shared" si="2"/>
        <v>8.3022827184466017</v>
      </c>
    </row>
    <row r="28" spans="1:8" ht="15.75">
      <c r="A28" s="4">
        <v>2</v>
      </c>
      <c r="B28" s="7" t="s">
        <v>66</v>
      </c>
      <c r="C28" s="40">
        <v>1411000000</v>
      </c>
      <c r="D28" s="40">
        <f>34210.816*1000000</f>
        <v>34210816000</v>
      </c>
      <c r="E28" s="41">
        <f t="shared" si="1"/>
        <v>32799816000</v>
      </c>
      <c r="F28" s="35">
        <f>+E28/C28</f>
        <v>23.24579447200567</v>
      </c>
    </row>
    <row r="29" spans="1:8" ht="15.75">
      <c r="A29" s="5" t="s">
        <v>8</v>
      </c>
      <c r="B29" s="6" t="s">
        <v>67</v>
      </c>
      <c r="C29" s="41">
        <f>+D29</f>
        <v>69179936848</v>
      </c>
      <c r="D29" s="40">
        <f>69179.936848*1000000</f>
        <v>69179936848</v>
      </c>
      <c r="E29" s="41">
        <f t="shared" si="1"/>
        <v>0</v>
      </c>
      <c r="F29" s="35"/>
    </row>
    <row r="30" spans="1:8" ht="15.75">
      <c r="A30" s="38" t="s">
        <v>9</v>
      </c>
      <c r="B30" s="6" t="s">
        <v>307</v>
      </c>
      <c r="C30" s="41">
        <v>244375400</v>
      </c>
      <c r="D30" s="40">
        <v>244375400</v>
      </c>
      <c r="E30" s="41"/>
      <c r="F30" s="35"/>
    </row>
    <row r="31" spans="1:8" ht="31.5">
      <c r="A31" s="5" t="s">
        <v>10</v>
      </c>
      <c r="B31" s="6" t="s">
        <v>196</v>
      </c>
      <c r="C31" s="4"/>
      <c r="D31" s="34">
        <f>+D8-D18</f>
        <v>0</v>
      </c>
      <c r="E31" s="4"/>
      <c r="F31" s="4"/>
    </row>
    <row r="32" spans="1:8" ht="15.75">
      <c r="A32" s="5" t="s">
        <v>13</v>
      </c>
      <c r="B32" s="6" t="s">
        <v>197</v>
      </c>
      <c r="C32" s="4"/>
      <c r="D32" s="4"/>
      <c r="E32" s="4"/>
      <c r="F32" s="4"/>
    </row>
    <row r="33" spans="1:6" ht="15.75">
      <c r="A33" s="5" t="s">
        <v>11</v>
      </c>
      <c r="B33" s="6" t="s">
        <v>20</v>
      </c>
      <c r="C33" s="4"/>
      <c r="D33" s="4"/>
      <c r="E33" s="4"/>
      <c r="F33" s="4"/>
    </row>
    <row r="34" spans="1:6" ht="31.5">
      <c r="A34" s="5" t="s">
        <v>7</v>
      </c>
      <c r="B34" s="6" t="s">
        <v>68</v>
      </c>
      <c r="C34" s="4"/>
      <c r="D34" s="4"/>
      <c r="E34" s="4"/>
      <c r="F34" s="4"/>
    </row>
    <row r="35" spans="1:6" ht="15.75">
      <c r="A35" s="5" t="s">
        <v>18</v>
      </c>
      <c r="B35" s="6" t="s">
        <v>91</v>
      </c>
      <c r="C35" s="4"/>
      <c r="D35" s="4"/>
      <c r="E35" s="4"/>
      <c r="F35" s="4"/>
    </row>
    <row r="36" spans="1:6" ht="15.75">
      <c r="A36" s="5" t="s">
        <v>11</v>
      </c>
      <c r="B36" s="6" t="s">
        <v>21</v>
      </c>
      <c r="C36" s="4"/>
      <c r="D36" s="4"/>
      <c r="E36" s="4"/>
      <c r="F36" s="4"/>
    </row>
    <row r="37" spans="1:6" ht="15.75">
      <c r="A37" s="5" t="s">
        <v>7</v>
      </c>
      <c r="B37" s="6" t="s">
        <v>22</v>
      </c>
      <c r="C37" s="4"/>
      <c r="D37" s="4"/>
      <c r="E37" s="4"/>
      <c r="F37" s="4"/>
    </row>
    <row r="38" spans="1:6" ht="31.5">
      <c r="A38" s="5" t="s">
        <v>19</v>
      </c>
      <c r="B38" s="6" t="s">
        <v>198</v>
      </c>
      <c r="C38" s="4"/>
      <c r="D38" s="4"/>
      <c r="E38" s="4"/>
      <c r="F38" s="4"/>
    </row>
    <row r="39" spans="1:6" ht="60" customHeight="1">
      <c r="A39" s="121" t="s">
        <v>276</v>
      </c>
      <c r="B39" s="121"/>
      <c r="C39" s="121"/>
      <c r="D39" s="121"/>
      <c r="E39" s="121"/>
      <c r="F39" s="121"/>
    </row>
  </sheetData>
  <mergeCells count="8">
    <mergeCell ref="A2:F2"/>
    <mergeCell ref="A3:F3"/>
    <mergeCell ref="A39:F39"/>
    <mergeCell ref="A5:A6"/>
    <mergeCell ref="B5:B6"/>
    <mergeCell ref="C5:C6"/>
    <mergeCell ref="D5:D6"/>
    <mergeCell ref="E5:F5"/>
  </mergeCells>
  <pageMargins left="0.31496062992125984" right="0.31496062992125984" top="0.74803149606299213" bottom="0.74803149606299213" header="0.31496062992125984" footer="0.31496062992125984"/>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workbookViewId="0">
      <selection activeCell="D9" sqref="D9"/>
    </sheetView>
  </sheetViews>
  <sheetFormatPr defaultRowHeight="15"/>
  <cols>
    <col min="1" max="1" width="6.28515625" customWidth="1"/>
    <col min="2" max="2" width="51" customWidth="1"/>
    <col min="3" max="3" width="25.28515625" customWidth="1"/>
    <col min="4" max="4" width="26.28515625" customWidth="1"/>
    <col min="5" max="5" width="13.5703125" customWidth="1"/>
  </cols>
  <sheetData>
    <row r="1" spans="1:5" ht="15.75">
      <c r="A1" s="49"/>
      <c r="B1" s="49"/>
      <c r="C1" s="49"/>
      <c r="D1" s="49"/>
      <c r="E1" s="15" t="s">
        <v>177</v>
      </c>
    </row>
    <row r="2" spans="1:5" ht="40.5" customHeight="1">
      <c r="A2" s="123" t="s">
        <v>300</v>
      </c>
      <c r="B2" s="123"/>
      <c r="C2" s="123"/>
      <c r="D2" s="123"/>
      <c r="E2" s="123"/>
    </row>
    <row r="3" spans="1:5" ht="15.75">
      <c r="A3" s="124" t="str">
        <f>+'48'!A3:F3</f>
        <v>( Kèm theo Quyết định số:  362 /QĐ-UBND ngày 29/4/2026 của UBND xã Thiên Phủ)</v>
      </c>
      <c r="B3" s="124"/>
      <c r="C3" s="124"/>
      <c r="D3" s="124"/>
      <c r="E3" s="124"/>
    </row>
    <row r="4" spans="1:5" ht="15.75">
      <c r="A4" s="49"/>
      <c r="B4" s="49"/>
      <c r="C4" s="49"/>
      <c r="D4" s="49"/>
      <c r="E4" s="12" t="s">
        <v>301</v>
      </c>
    </row>
    <row r="5" spans="1:5" ht="15.75">
      <c r="A5" s="48" t="s">
        <v>0</v>
      </c>
      <c r="B5" s="48" t="s">
        <v>1</v>
      </c>
      <c r="C5" s="48" t="s">
        <v>175</v>
      </c>
      <c r="D5" s="48" t="s">
        <v>193</v>
      </c>
      <c r="E5" s="48" t="s">
        <v>92</v>
      </c>
    </row>
    <row r="6" spans="1:5" s="30" customFormat="1" ht="15.75">
      <c r="A6" s="29" t="s">
        <v>2</v>
      </c>
      <c r="B6" s="29" t="s">
        <v>3</v>
      </c>
      <c r="C6" s="29">
        <v>1</v>
      </c>
      <c r="D6" s="29">
        <v>2</v>
      </c>
      <c r="E6" s="29">
        <v>3</v>
      </c>
    </row>
    <row r="7" spans="1:5" ht="15.75">
      <c r="A7" s="48" t="s">
        <v>3</v>
      </c>
      <c r="B7" s="50" t="s">
        <v>277</v>
      </c>
      <c r="C7" s="13"/>
      <c r="D7" s="13"/>
      <c r="E7" s="13"/>
    </row>
    <row r="8" spans="1:5" ht="15.75">
      <c r="A8" s="48" t="s">
        <v>11</v>
      </c>
      <c r="B8" s="50" t="s">
        <v>77</v>
      </c>
      <c r="C8" s="51">
        <f>+C9+C10+C13+C14</f>
        <v>76451447727</v>
      </c>
      <c r="D8" s="51">
        <f>+D9+D10+D13+D14</f>
        <v>187709923348</v>
      </c>
      <c r="E8" s="52">
        <f>+D8/C8</f>
        <v>2.455282783110821</v>
      </c>
    </row>
    <row r="9" spans="1:5" ht="15.75">
      <c r="A9" s="13">
        <v>1</v>
      </c>
      <c r="B9" s="53" t="s">
        <v>78</v>
      </c>
      <c r="C9" s="51">
        <v>60000000</v>
      </c>
      <c r="D9" s="51">
        <f>+'48'!D11</f>
        <v>153257621</v>
      </c>
      <c r="E9" s="52">
        <f t="shared" ref="E9:E18" si="0">+D9/C9</f>
        <v>2.5542936833333334</v>
      </c>
    </row>
    <row r="10" spans="1:5" ht="15.75">
      <c r="A10" s="13">
        <v>2</v>
      </c>
      <c r="B10" s="53" t="s">
        <v>79</v>
      </c>
      <c r="C10" s="54">
        <f>+C11+C12</f>
        <v>74784000000</v>
      </c>
      <c r="D10" s="54">
        <f>+D11+D12</f>
        <v>185949218000</v>
      </c>
      <c r="E10" s="52">
        <f t="shared" si="0"/>
        <v>2.4864839805305947</v>
      </c>
    </row>
    <row r="11" spans="1:5" ht="15.75">
      <c r="A11" s="13" t="s">
        <v>4</v>
      </c>
      <c r="B11" s="53" t="s">
        <v>59</v>
      </c>
      <c r="C11" s="54">
        <f>+'48'!C13</f>
        <v>70283000000</v>
      </c>
      <c r="D11" s="51">
        <f>+'48'!D13</f>
        <v>70283000000</v>
      </c>
      <c r="E11" s="52">
        <f t="shared" si="0"/>
        <v>1</v>
      </c>
    </row>
    <row r="12" spans="1:5" ht="15.75">
      <c r="A12" s="13" t="s">
        <v>4</v>
      </c>
      <c r="B12" s="53" t="s">
        <v>12</v>
      </c>
      <c r="C12" s="54">
        <f>+'48'!C14</f>
        <v>4501000000</v>
      </c>
      <c r="D12" s="51">
        <f>+'48'!D14</f>
        <v>115666218000</v>
      </c>
      <c r="E12" s="52">
        <f t="shared" si="0"/>
        <v>25.69789335703177</v>
      </c>
    </row>
    <row r="13" spans="1:5" ht="15.75">
      <c r="A13" s="13">
        <v>3</v>
      </c>
      <c r="B13" s="53" t="s">
        <v>80</v>
      </c>
      <c r="C13" s="51"/>
      <c r="D13" s="51"/>
      <c r="E13" s="52"/>
    </row>
    <row r="14" spans="1:5" ht="15.75">
      <c r="A14" s="13">
        <v>4</v>
      </c>
      <c r="B14" s="53" t="s">
        <v>61</v>
      </c>
      <c r="C14" s="54">
        <f>+'48'!C17</f>
        <v>1607447727</v>
      </c>
      <c r="D14" s="51">
        <f>+'48'!D17</f>
        <v>1607447727</v>
      </c>
      <c r="E14" s="52">
        <f t="shared" si="0"/>
        <v>1</v>
      </c>
    </row>
    <row r="15" spans="1:5" ht="15.75">
      <c r="A15" s="48" t="s">
        <v>7</v>
      </c>
      <c r="B15" s="50" t="s">
        <v>81</v>
      </c>
      <c r="C15" s="51">
        <f>+C16+C19</f>
        <v>74844000000</v>
      </c>
      <c r="D15" s="54">
        <f>+D16+D19+D20</f>
        <v>187709923348</v>
      </c>
      <c r="E15" s="52">
        <f t="shared" si="0"/>
        <v>2.5080156505264282</v>
      </c>
    </row>
    <row r="16" spans="1:5" ht="15.75">
      <c r="A16" s="13">
        <v>1</v>
      </c>
      <c r="B16" s="53" t="s">
        <v>279</v>
      </c>
      <c r="C16" s="54">
        <f>+C17+C18</f>
        <v>74844000000</v>
      </c>
      <c r="D16" s="51">
        <f t="shared" ref="D16" si="1">+D17+D18</f>
        <v>118285611100</v>
      </c>
      <c r="E16" s="52">
        <f t="shared" si="0"/>
        <v>1.5804287731815509</v>
      </c>
    </row>
    <row r="17" spans="1:5" s="42" customFormat="1" ht="15.75">
      <c r="A17" s="55" t="s">
        <v>4</v>
      </c>
      <c r="B17" s="56" t="s">
        <v>82</v>
      </c>
      <c r="C17" s="57">
        <f>+'48'!C19</f>
        <v>70343000000</v>
      </c>
      <c r="D17" s="58">
        <f>+'48'!D19</f>
        <v>58420741500</v>
      </c>
      <c r="E17" s="59">
        <f t="shared" si="0"/>
        <v>0.83051251012893967</v>
      </c>
    </row>
    <row r="18" spans="1:5" s="42" customFormat="1" ht="15.75">
      <c r="A18" s="55" t="s">
        <v>4</v>
      </c>
      <c r="B18" s="56" t="s">
        <v>83</v>
      </c>
      <c r="C18" s="57">
        <f>+'48'!C14</f>
        <v>4501000000</v>
      </c>
      <c r="D18" s="58">
        <f>+'48'!D26</f>
        <v>59864869600</v>
      </c>
      <c r="E18" s="59">
        <f t="shared" si="0"/>
        <v>13.30034872250611</v>
      </c>
    </row>
    <row r="19" spans="1:5" ht="15.75">
      <c r="A19" s="13">
        <v>2</v>
      </c>
      <c r="B19" s="53" t="s">
        <v>67</v>
      </c>
      <c r="C19" s="51"/>
      <c r="D19" s="51">
        <f>+'48'!D29</f>
        <v>69179936848</v>
      </c>
      <c r="E19" s="52"/>
    </row>
    <row r="20" spans="1:5" ht="15.75">
      <c r="A20" s="13">
        <v>3</v>
      </c>
      <c r="B20" s="53" t="s">
        <v>308</v>
      </c>
      <c r="C20" s="51"/>
      <c r="D20" s="51">
        <v>244375400</v>
      </c>
      <c r="E20" s="52"/>
    </row>
    <row r="21" spans="1:5" ht="15.75">
      <c r="A21" s="48" t="s">
        <v>8</v>
      </c>
      <c r="B21" s="50" t="s">
        <v>201</v>
      </c>
      <c r="C21" s="51"/>
      <c r="D21" s="51">
        <f>+D8-D15</f>
        <v>0</v>
      </c>
      <c r="E21" s="13"/>
    </row>
    <row r="22" spans="1:5" ht="15.75">
      <c r="A22" s="14" t="s">
        <v>160</v>
      </c>
      <c r="B22" s="49"/>
      <c r="C22" s="49"/>
      <c r="D22" s="49"/>
      <c r="E22" s="49"/>
    </row>
    <row r="23" spans="1:5" ht="43.5" customHeight="1">
      <c r="A23" s="125" t="s">
        <v>278</v>
      </c>
      <c r="B23" s="125"/>
      <c r="C23" s="125"/>
      <c r="D23" s="125"/>
      <c r="E23" s="125"/>
    </row>
    <row r="24" spans="1:5" ht="15.75">
      <c r="A24" s="125" t="s">
        <v>170</v>
      </c>
      <c r="B24" s="125"/>
      <c r="C24" s="125"/>
      <c r="D24" s="125"/>
      <c r="E24" s="125"/>
    </row>
    <row r="25" spans="1:5">
      <c r="A25" s="11"/>
    </row>
    <row r="26" spans="1:5">
      <c r="A26" s="11"/>
    </row>
  </sheetData>
  <mergeCells count="4">
    <mergeCell ref="A2:E2"/>
    <mergeCell ref="A3:E3"/>
    <mergeCell ref="A23:E23"/>
    <mergeCell ref="A24:E24"/>
  </mergeCells>
  <pageMargins left="0.70866141732283472" right="0.70866141732283472" top="0.74803149606299213" bottom="0.74803149606299213" header="0.31496062992125984" footer="0.31496062992125984"/>
  <pageSetup scale="9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60"/>
  <sheetViews>
    <sheetView workbookViewId="0">
      <pane ySplit="6" topLeftCell="A28" activePane="bottomLeft" state="frozen"/>
      <selection pane="bottomLeft" activeCell="H8" sqref="H8"/>
    </sheetView>
  </sheetViews>
  <sheetFormatPr defaultRowHeight="15"/>
  <cols>
    <col min="1" max="1" width="6.28515625" customWidth="1"/>
    <col min="2" max="2" width="47.28515625" customWidth="1"/>
    <col min="3" max="3" width="18.28515625" customWidth="1"/>
    <col min="4" max="4" width="18.42578125" customWidth="1"/>
    <col min="5" max="5" width="18.5703125" customWidth="1"/>
    <col min="6" max="6" width="18.7109375" customWidth="1"/>
    <col min="7" max="8" width="15.85546875" customWidth="1"/>
    <col min="9" max="9" width="17.5703125" customWidth="1"/>
  </cols>
  <sheetData>
    <row r="1" spans="1:9" ht="15.75">
      <c r="H1" s="1" t="s">
        <v>178</v>
      </c>
    </row>
    <row r="2" spans="1:9" ht="15.75">
      <c r="A2" s="119" t="s">
        <v>302</v>
      </c>
      <c r="B2" s="119"/>
      <c r="C2" s="119"/>
      <c r="D2" s="119"/>
      <c r="E2" s="119"/>
      <c r="F2" s="119"/>
      <c r="G2" s="119"/>
      <c r="H2" s="119"/>
    </row>
    <row r="3" spans="1:9" ht="15.75">
      <c r="A3" s="128" t="str">
        <f>+'49'!A3:E3</f>
        <v>( Kèm theo Quyết định số:  362 /QĐ-UBND ngày 29/4/2026 của UBND xã Thiên Phủ)</v>
      </c>
      <c r="B3" s="128"/>
      <c r="C3" s="128"/>
      <c r="D3" s="128"/>
      <c r="E3" s="128"/>
      <c r="F3" s="128"/>
      <c r="G3" s="128"/>
      <c r="H3" s="128"/>
    </row>
    <row r="4" spans="1:9" ht="15.75">
      <c r="H4" s="2" t="s">
        <v>301</v>
      </c>
    </row>
    <row r="5" spans="1:9" ht="15.75">
      <c r="A5" s="122" t="s">
        <v>0</v>
      </c>
      <c r="B5" s="122" t="s">
        <v>1</v>
      </c>
      <c r="C5" s="122" t="s">
        <v>175</v>
      </c>
      <c r="D5" s="122"/>
      <c r="E5" s="122" t="s">
        <v>193</v>
      </c>
      <c r="F5" s="122"/>
      <c r="G5" s="122" t="s">
        <v>92</v>
      </c>
      <c r="H5" s="122"/>
    </row>
    <row r="6" spans="1:9" ht="31.5">
      <c r="A6" s="122"/>
      <c r="B6" s="122"/>
      <c r="C6" s="5" t="s">
        <v>93</v>
      </c>
      <c r="D6" s="5" t="s">
        <v>94</v>
      </c>
      <c r="E6" s="5" t="s">
        <v>93</v>
      </c>
      <c r="F6" s="5" t="s">
        <v>94</v>
      </c>
      <c r="G6" s="5" t="s">
        <v>93</v>
      </c>
      <c r="H6" s="5" t="s">
        <v>94</v>
      </c>
    </row>
    <row r="7" spans="1:9" s="30" customFormat="1" ht="15.75">
      <c r="A7" s="28" t="s">
        <v>2</v>
      </c>
      <c r="B7" s="28" t="s">
        <v>3</v>
      </c>
      <c r="C7" s="28">
        <v>1</v>
      </c>
      <c r="D7" s="28">
        <v>2</v>
      </c>
      <c r="E7" s="28">
        <v>3</v>
      </c>
      <c r="F7" s="28">
        <v>4</v>
      </c>
      <c r="G7" s="28" t="s">
        <v>95</v>
      </c>
      <c r="H7" s="28" t="s">
        <v>96</v>
      </c>
    </row>
    <row r="8" spans="1:9" ht="15.75">
      <c r="A8" s="5"/>
      <c r="B8" s="6" t="s">
        <v>202</v>
      </c>
      <c r="C8" s="45">
        <f>+C9+C50+C51+C52+C53+C54</f>
        <v>188241041127</v>
      </c>
      <c r="D8" s="45">
        <f>+D9+D50+D51+D52+D53+D54</f>
        <v>188241041127</v>
      </c>
      <c r="E8" s="45">
        <f>+E9+E50+E51+E52+E53+E54</f>
        <v>188628003794</v>
      </c>
      <c r="F8" s="45">
        <f>+F9+F50+F51+F52+F53+F54</f>
        <v>188603411794</v>
      </c>
      <c r="G8" s="60">
        <f t="shared" ref="G8:H10" si="0">+E8/C8</f>
        <v>1.0020556764066075</v>
      </c>
      <c r="H8" s="60">
        <f t="shared" si="0"/>
        <v>1.0019250353952065</v>
      </c>
    </row>
    <row r="9" spans="1:9" ht="15.75">
      <c r="A9" s="5" t="s">
        <v>2</v>
      </c>
      <c r="B9" s="6" t="s">
        <v>203</v>
      </c>
      <c r="C9" s="33">
        <f>+C10+C41+C42+C49</f>
        <v>470000000</v>
      </c>
      <c r="D9" s="33">
        <f t="shared" ref="D9:F9" si="1">+D10+D41+D42+D49</f>
        <v>470000000</v>
      </c>
      <c r="E9" s="33">
        <f t="shared" si="1"/>
        <v>856962667</v>
      </c>
      <c r="F9" s="33">
        <f t="shared" si="1"/>
        <v>832370667</v>
      </c>
      <c r="G9" s="35">
        <f t="shared" si="0"/>
        <v>1.8233248234042554</v>
      </c>
      <c r="H9" s="35">
        <f t="shared" si="0"/>
        <v>1.7710014191489363</v>
      </c>
    </row>
    <row r="10" spans="1:9" ht="15.75">
      <c r="A10" s="5" t="s">
        <v>11</v>
      </c>
      <c r="B10" s="6" t="s">
        <v>6</v>
      </c>
      <c r="C10" s="33">
        <f>+C11+C13+C15+C17+C19+C20+C23+C24+C28+C29+C30+C31+C32+C33+C35+C36+C37+C38+C39+C40</f>
        <v>470000000</v>
      </c>
      <c r="D10" s="33">
        <f t="shared" ref="D10:F10" si="2">+D11+D13+D15+D17+D19+D20+D23+D24+D28+D29+D30+D31+D32+D33+D35+D36+D37+D38+D39+D40</f>
        <v>470000000</v>
      </c>
      <c r="E10" s="33">
        <f>+E11+E13+E15+E17+E19+E20+E23+E24+E28+E29+E30+E31+E32+E33+E35+E36+E37+E38+E39+E40</f>
        <v>856962667</v>
      </c>
      <c r="F10" s="33">
        <f t="shared" si="2"/>
        <v>832370667</v>
      </c>
      <c r="G10" s="35">
        <f t="shared" si="0"/>
        <v>1.8233248234042554</v>
      </c>
      <c r="H10" s="35">
        <f t="shared" si="0"/>
        <v>1.7710014191489363</v>
      </c>
    </row>
    <row r="11" spans="1:9" ht="15.75">
      <c r="A11" s="127">
        <v>1</v>
      </c>
      <c r="B11" s="7" t="s">
        <v>97</v>
      </c>
      <c r="C11" s="127"/>
      <c r="D11" s="127"/>
      <c r="E11" s="127"/>
      <c r="F11" s="127"/>
      <c r="G11" s="127"/>
      <c r="H11" s="127"/>
      <c r="I11" s="44"/>
    </row>
    <row r="12" spans="1:9" ht="15.75">
      <c r="A12" s="127"/>
      <c r="B12" s="7" t="s">
        <v>98</v>
      </c>
      <c r="C12" s="127"/>
      <c r="D12" s="127"/>
      <c r="E12" s="127"/>
      <c r="F12" s="127"/>
      <c r="G12" s="127"/>
      <c r="H12" s="127"/>
      <c r="I12" s="44"/>
    </row>
    <row r="13" spans="1:9" ht="15.75">
      <c r="A13" s="127">
        <v>2</v>
      </c>
      <c r="B13" s="7" t="s">
        <v>204</v>
      </c>
      <c r="C13" s="127"/>
      <c r="D13" s="127"/>
      <c r="E13" s="127"/>
      <c r="F13" s="127"/>
      <c r="G13" s="127"/>
      <c r="H13" s="127"/>
      <c r="I13" s="44"/>
    </row>
    <row r="14" spans="1:9" ht="15.75">
      <c r="A14" s="127"/>
      <c r="B14" s="7" t="s">
        <v>98</v>
      </c>
      <c r="C14" s="127"/>
      <c r="D14" s="127"/>
      <c r="E14" s="127"/>
      <c r="F14" s="127"/>
      <c r="G14" s="127"/>
      <c r="H14" s="127"/>
    </row>
    <row r="15" spans="1:9" ht="31.5">
      <c r="A15" s="127">
        <v>3</v>
      </c>
      <c r="B15" s="7" t="s">
        <v>70</v>
      </c>
      <c r="C15" s="127"/>
      <c r="D15" s="127"/>
      <c r="E15" s="127"/>
      <c r="F15" s="127"/>
      <c r="G15" s="127"/>
      <c r="H15" s="127"/>
      <c r="I15" s="47"/>
    </row>
    <row r="16" spans="1:9" ht="15.75">
      <c r="A16" s="127"/>
      <c r="B16" s="7" t="s">
        <v>98</v>
      </c>
      <c r="C16" s="127"/>
      <c r="D16" s="127"/>
      <c r="E16" s="127"/>
      <c r="F16" s="127"/>
      <c r="G16" s="127"/>
      <c r="H16" s="127"/>
    </row>
    <row r="17" spans="1:8" ht="15.75">
      <c r="A17" s="127">
        <v>4</v>
      </c>
      <c r="B17" s="7" t="s">
        <v>71</v>
      </c>
      <c r="C17" s="43">
        <v>30000000</v>
      </c>
      <c r="D17" s="43">
        <v>30000000</v>
      </c>
      <c r="E17" s="43">
        <f>+E18</f>
        <v>36914924</v>
      </c>
      <c r="F17" s="43">
        <f>+F18</f>
        <v>36914924</v>
      </c>
      <c r="G17" s="46">
        <f>+E17/C17</f>
        <v>1.2304974666666666</v>
      </c>
      <c r="H17" s="46">
        <f>+F17/D17</f>
        <v>1.2304974666666666</v>
      </c>
    </row>
    <row r="18" spans="1:8" ht="32.450000000000003" customHeight="1">
      <c r="A18" s="127"/>
      <c r="B18" s="7" t="s">
        <v>303</v>
      </c>
      <c r="C18" s="7"/>
      <c r="D18" s="7"/>
      <c r="E18" s="43">
        <v>36914924</v>
      </c>
      <c r="F18" s="43">
        <f>+E18</f>
        <v>36914924</v>
      </c>
      <c r="G18" s="46"/>
      <c r="H18" s="46"/>
    </row>
    <row r="19" spans="1:8" ht="15.75">
      <c r="A19" s="4">
        <v>5</v>
      </c>
      <c r="B19" s="7" t="s">
        <v>72</v>
      </c>
      <c r="C19" s="33">
        <v>22000000</v>
      </c>
      <c r="D19" s="33">
        <v>22000000</v>
      </c>
      <c r="E19" s="33">
        <v>20813110</v>
      </c>
      <c r="F19" s="33">
        <v>20813110</v>
      </c>
      <c r="G19" s="46">
        <f t="shared" ref="G19" si="3">+E19/C19</f>
        <v>0.94605045454545456</v>
      </c>
      <c r="H19" s="46">
        <f t="shared" ref="H19" si="4">+F19/D19</f>
        <v>0.94605045454545456</v>
      </c>
    </row>
    <row r="20" spans="1:8" ht="15.75">
      <c r="A20" s="4">
        <v>6</v>
      </c>
      <c r="B20" s="7" t="s">
        <v>73</v>
      </c>
      <c r="C20" s="4"/>
      <c r="D20" s="4"/>
      <c r="E20" s="4"/>
      <c r="F20" s="4"/>
      <c r="G20" s="4"/>
      <c r="H20" s="4"/>
    </row>
    <row r="21" spans="1:8" ht="31.5">
      <c r="A21" s="4" t="s">
        <v>4</v>
      </c>
      <c r="B21" s="8" t="s">
        <v>205</v>
      </c>
      <c r="C21" s="4"/>
      <c r="D21" s="4"/>
      <c r="E21" s="4"/>
      <c r="F21" s="4"/>
      <c r="G21" s="4"/>
      <c r="H21" s="4"/>
    </row>
    <row r="22" spans="1:8" ht="15.75">
      <c r="A22" s="4" t="s">
        <v>4</v>
      </c>
      <c r="B22" s="8" t="s">
        <v>109</v>
      </c>
      <c r="C22" s="4"/>
      <c r="D22" s="4"/>
      <c r="E22" s="4"/>
      <c r="F22" s="4"/>
      <c r="G22" s="4"/>
      <c r="H22" s="4"/>
    </row>
    <row r="23" spans="1:8" ht="15.75">
      <c r="A23" s="4">
        <v>7</v>
      </c>
      <c r="B23" s="7" t="s">
        <v>127</v>
      </c>
      <c r="C23" s="33">
        <v>370000000</v>
      </c>
      <c r="D23" s="33">
        <v>370000000</v>
      </c>
      <c r="E23" s="33">
        <v>652241434</v>
      </c>
      <c r="F23" s="33">
        <v>652241434</v>
      </c>
      <c r="G23" s="35">
        <f>+E23/C23</f>
        <v>1.7628146864864864</v>
      </c>
      <c r="H23" s="35">
        <f>+F23/D23</f>
        <v>1.7628146864864864</v>
      </c>
    </row>
    <row r="24" spans="1:8" ht="15.75">
      <c r="A24" s="4">
        <v>8</v>
      </c>
      <c r="B24" s="7" t="s">
        <v>206</v>
      </c>
      <c r="C24" s="33">
        <v>22000000</v>
      </c>
      <c r="D24" s="33">
        <v>22000000</v>
      </c>
      <c r="E24" s="34">
        <f>+SUM(E25:E27)</f>
        <v>19451000</v>
      </c>
      <c r="F24" s="34">
        <f>+SUM(F25:F27)</f>
        <v>17859000</v>
      </c>
      <c r="G24" s="35">
        <f t="shared" ref="G24" si="5">+E24/C24</f>
        <v>0.88413636363636361</v>
      </c>
      <c r="H24" s="35">
        <f t="shared" ref="H24" si="6">+F24/D24</f>
        <v>0.81177272727272731</v>
      </c>
    </row>
    <row r="25" spans="1:8" ht="15.75">
      <c r="A25" s="4" t="s">
        <v>4</v>
      </c>
      <c r="B25" s="8" t="s">
        <v>128</v>
      </c>
      <c r="C25" s="4"/>
      <c r="D25" s="4"/>
      <c r="E25" s="33">
        <v>1592000</v>
      </c>
      <c r="F25" s="4"/>
      <c r="G25" s="35"/>
      <c r="H25" s="35"/>
    </row>
    <row r="26" spans="1:8" ht="15.75">
      <c r="A26" s="4" t="s">
        <v>4</v>
      </c>
      <c r="B26" s="8" t="s">
        <v>129</v>
      </c>
      <c r="C26" s="4"/>
      <c r="D26" s="4"/>
      <c r="E26" s="4"/>
      <c r="F26" s="4"/>
      <c r="G26" s="34"/>
      <c r="H26" s="34"/>
    </row>
    <row r="27" spans="1:8" ht="15.75">
      <c r="A27" s="4" t="s">
        <v>4</v>
      </c>
      <c r="B27" s="23" t="s">
        <v>280</v>
      </c>
      <c r="C27" s="4"/>
      <c r="D27" s="4"/>
      <c r="E27" s="34">
        <f>+F27</f>
        <v>17859000</v>
      </c>
      <c r="F27" s="33">
        <v>17859000</v>
      </c>
      <c r="G27" s="34"/>
      <c r="H27" s="34"/>
    </row>
    <row r="28" spans="1:8" ht="15.75">
      <c r="A28" s="4">
        <v>9</v>
      </c>
      <c r="B28" s="7" t="s">
        <v>99</v>
      </c>
      <c r="C28" s="4"/>
      <c r="D28" s="4"/>
      <c r="E28" s="4"/>
      <c r="F28" s="4"/>
      <c r="G28" s="34"/>
      <c r="H28" s="34"/>
    </row>
    <row r="29" spans="1:8" ht="15.75">
      <c r="A29" s="4">
        <v>10</v>
      </c>
      <c r="B29" s="7" t="s">
        <v>100</v>
      </c>
      <c r="C29" s="4"/>
      <c r="D29" s="4"/>
      <c r="E29" s="33">
        <v>615144</v>
      </c>
      <c r="F29" s="33">
        <f>+E29</f>
        <v>615144</v>
      </c>
      <c r="G29" s="34"/>
      <c r="H29" s="34"/>
    </row>
    <row r="30" spans="1:8" ht="15.75">
      <c r="A30" s="4">
        <v>11</v>
      </c>
      <c r="B30" s="7" t="s">
        <v>101</v>
      </c>
      <c r="C30" s="4"/>
      <c r="D30" s="4"/>
      <c r="E30" s="33">
        <v>1034600</v>
      </c>
      <c r="F30" s="33">
        <f>+E30</f>
        <v>1034600</v>
      </c>
      <c r="G30" s="34"/>
      <c r="H30" s="34"/>
    </row>
    <row r="31" spans="1:8" ht="15.75">
      <c r="A31" s="4">
        <v>12</v>
      </c>
      <c r="B31" s="7" t="s">
        <v>74</v>
      </c>
      <c r="C31" s="4"/>
      <c r="D31" s="4"/>
      <c r="E31" s="4"/>
      <c r="F31" s="4"/>
      <c r="G31" s="4"/>
      <c r="H31" s="4"/>
    </row>
    <row r="32" spans="1:8" ht="31.5">
      <c r="A32" s="4">
        <v>13</v>
      </c>
      <c r="B32" s="7" t="s">
        <v>207</v>
      </c>
      <c r="C32" s="4"/>
      <c r="D32" s="4"/>
      <c r="E32" s="4"/>
      <c r="F32" s="4"/>
      <c r="G32" s="4"/>
      <c r="H32" s="4"/>
    </row>
    <row r="33" spans="1:8" ht="15.75">
      <c r="A33" s="127">
        <v>14</v>
      </c>
      <c r="B33" s="7" t="s">
        <v>102</v>
      </c>
      <c r="C33" s="127"/>
      <c r="D33" s="127"/>
      <c r="E33" s="127"/>
      <c r="F33" s="127"/>
      <c r="G33" s="127"/>
      <c r="H33" s="127"/>
    </row>
    <row r="34" spans="1:8" ht="15.75">
      <c r="A34" s="127"/>
      <c r="B34" s="7" t="s">
        <v>98</v>
      </c>
      <c r="C34" s="127"/>
      <c r="D34" s="127"/>
      <c r="E34" s="127"/>
      <c r="F34" s="127"/>
      <c r="G34" s="127"/>
      <c r="H34" s="127"/>
    </row>
    <row r="35" spans="1:8" ht="15.75">
      <c r="A35" s="4">
        <v>15</v>
      </c>
      <c r="B35" s="7" t="s">
        <v>103</v>
      </c>
      <c r="C35" s="4"/>
      <c r="D35" s="4"/>
      <c r="E35" s="4"/>
      <c r="F35" s="4"/>
      <c r="G35" s="4"/>
      <c r="H35" s="4"/>
    </row>
    <row r="36" spans="1:8" ht="15.75">
      <c r="A36" s="4">
        <v>16</v>
      </c>
      <c r="B36" s="7" t="s">
        <v>104</v>
      </c>
      <c r="C36" s="33">
        <v>26000000</v>
      </c>
      <c r="D36" s="33">
        <v>26000000</v>
      </c>
      <c r="E36" s="33">
        <v>125892455</v>
      </c>
      <c r="F36" s="33">
        <v>102892455</v>
      </c>
      <c r="G36" s="35">
        <f>+E36/C36</f>
        <v>4.8420174999999999</v>
      </c>
      <c r="H36" s="35">
        <f>+F36/D36</f>
        <v>3.9574021153846153</v>
      </c>
    </row>
    <row r="37" spans="1:8" ht="15.75">
      <c r="A37" s="4">
        <v>17</v>
      </c>
      <c r="B37" s="7" t="s">
        <v>105</v>
      </c>
      <c r="C37" s="4"/>
      <c r="D37" s="4"/>
      <c r="E37" s="4"/>
      <c r="F37" s="4"/>
      <c r="G37" s="4"/>
      <c r="H37" s="4"/>
    </row>
    <row r="38" spans="1:8" ht="15.75">
      <c r="A38" s="4">
        <v>18</v>
      </c>
      <c r="B38" s="7" t="s">
        <v>106</v>
      </c>
      <c r="C38" s="4"/>
      <c r="D38" s="4"/>
      <c r="E38" s="4"/>
      <c r="F38" s="4"/>
      <c r="G38" s="4"/>
      <c r="H38" s="4"/>
    </row>
    <row r="39" spans="1:8" ht="47.25">
      <c r="A39" s="4">
        <v>19</v>
      </c>
      <c r="B39" s="7" t="s">
        <v>208</v>
      </c>
      <c r="C39" s="4"/>
      <c r="D39" s="4"/>
      <c r="E39" s="4"/>
      <c r="F39" s="4"/>
      <c r="G39" s="4"/>
      <c r="H39" s="4"/>
    </row>
    <row r="40" spans="1:8" ht="15.75">
      <c r="A40" s="4">
        <v>20</v>
      </c>
      <c r="B40" s="7" t="s">
        <v>107</v>
      </c>
      <c r="C40" s="4"/>
      <c r="D40" s="4"/>
      <c r="E40" s="4"/>
      <c r="F40" s="4"/>
      <c r="G40" s="4"/>
      <c r="H40" s="4"/>
    </row>
    <row r="41" spans="1:8" ht="15.75">
      <c r="A41" s="5" t="s">
        <v>7</v>
      </c>
      <c r="B41" s="6" t="s">
        <v>75</v>
      </c>
      <c r="C41" s="4"/>
      <c r="D41" s="4"/>
      <c r="E41" s="4"/>
      <c r="F41" s="4"/>
      <c r="G41" s="4"/>
      <c r="H41" s="4"/>
    </row>
    <row r="42" spans="1:8" ht="15.75">
      <c r="A42" s="5" t="s">
        <v>8</v>
      </c>
      <c r="B42" s="6" t="s">
        <v>209</v>
      </c>
      <c r="C42" s="4"/>
      <c r="D42" s="4"/>
      <c r="E42" s="4"/>
      <c r="F42" s="4"/>
      <c r="G42" s="4"/>
      <c r="H42" s="4"/>
    </row>
    <row r="43" spans="1:8" ht="15.75">
      <c r="A43" s="4">
        <v>1</v>
      </c>
      <c r="B43" s="7" t="s">
        <v>130</v>
      </c>
      <c r="C43" s="4"/>
      <c r="D43" s="4"/>
      <c r="E43" s="4"/>
      <c r="F43" s="4"/>
      <c r="G43" s="4"/>
      <c r="H43" s="4"/>
    </row>
    <row r="44" spans="1:8" ht="15.75">
      <c r="A44" s="4">
        <v>2</v>
      </c>
      <c r="B44" s="7" t="s">
        <v>108</v>
      </c>
      <c r="C44" s="4"/>
      <c r="D44" s="4"/>
      <c r="E44" s="4"/>
      <c r="F44" s="4"/>
      <c r="G44" s="4"/>
      <c r="H44" s="4"/>
    </row>
    <row r="45" spans="1:8" ht="15.75">
      <c r="A45" s="4">
        <v>3</v>
      </c>
      <c r="B45" s="7" t="s">
        <v>210</v>
      </c>
      <c r="C45" s="4"/>
      <c r="D45" s="4"/>
      <c r="E45" s="4"/>
      <c r="F45" s="4"/>
      <c r="G45" s="4"/>
      <c r="H45" s="4"/>
    </row>
    <row r="46" spans="1:8" ht="15.75">
      <c r="A46" s="4">
        <v>4</v>
      </c>
      <c r="B46" s="7" t="s">
        <v>211</v>
      </c>
      <c r="C46" s="4"/>
      <c r="D46" s="4"/>
      <c r="E46" s="4"/>
      <c r="F46" s="4"/>
      <c r="G46" s="4"/>
      <c r="H46" s="4"/>
    </row>
    <row r="47" spans="1:8" ht="15.75">
      <c r="A47" s="4">
        <v>5</v>
      </c>
      <c r="B47" s="7" t="s">
        <v>212</v>
      </c>
      <c r="C47" s="4"/>
      <c r="D47" s="4"/>
      <c r="E47" s="4"/>
      <c r="F47" s="4"/>
      <c r="G47" s="4"/>
      <c r="H47" s="4"/>
    </row>
    <row r="48" spans="1:8" ht="15.75">
      <c r="A48" s="4">
        <v>6</v>
      </c>
      <c r="B48" s="7" t="s">
        <v>110</v>
      </c>
      <c r="C48" s="4"/>
      <c r="D48" s="4"/>
      <c r="E48" s="4"/>
      <c r="F48" s="4"/>
      <c r="G48" s="4"/>
      <c r="H48" s="4"/>
    </row>
    <row r="49" spans="1:8" ht="15.75">
      <c r="A49" s="5" t="s">
        <v>9</v>
      </c>
      <c r="B49" s="6" t="s">
        <v>111</v>
      </c>
      <c r="C49" s="4"/>
      <c r="D49" s="4"/>
      <c r="E49" s="4"/>
      <c r="F49" s="4"/>
      <c r="G49" s="4"/>
      <c r="H49" s="4"/>
    </row>
    <row r="50" spans="1:8" ht="15.75">
      <c r="A50" s="5" t="s">
        <v>3</v>
      </c>
      <c r="B50" s="6" t="s">
        <v>213</v>
      </c>
      <c r="C50" s="4"/>
      <c r="D50" s="4"/>
      <c r="E50" s="4"/>
      <c r="F50" s="4"/>
      <c r="G50" s="4"/>
      <c r="H50" s="4"/>
    </row>
    <row r="51" spans="1:8" ht="31.5">
      <c r="A51" s="31" t="s">
        <v>10</v>
      </c>
      <c r="B51" s="6" t="s">
        <v>304</v>
      </c>
      <c r="C51" s="41">
        <f>+D51</f>
        <v>185949218000</v>
      </c>
      <c r="D51" s="41">
        <f>+E51</f>
        <v>185949218000</v>
      </c>
      <c r="E51" s="41">
        <v>185949218000</v>
      </c>
      <c r="F51" s="41">
        <f>+E51</f>
        <v>185949218000</v>
      </c>
      <c r="G51" s="32"/>
      <c r="H51" s="32"/>
    </row>
    <row r="52" spans="1:8" ht="31.5">
      <c r="A52" s="31" t="s">
        <v>13</v>
      </c>
      <c r="B52" s="6" t="s">
        <v>305</v>
      </c>
      <c r="C52" s="41">
        <v>214375400</v>
      </c>
      <c r="D52" s="41">
        <f>+C52</f>
        <v>214375400</v>
      </c>
      <c r="E52" s="41">
        <f>+D52</f>
        <v>214375400</v>
      </c>
      <c r="F52" s="41">
        <f>+E52</f>
        <v>214375400</v>
      </c>
      <c r="G52" s="32"/>
      <c r="H52" s="32"/>
    </row>
    <row r="53" spans="1:8" ht="15.75">
      <c r="A53" s="5" t="s">
        <v>18</v>
      </c>
      <c r="B53" s="6" t="s">
        <v>214</v>
      </c>
      <c r="C53" s="32"/>
      <c r="D53" s="32"/>
      <c r="E53" s="33"/>
      <c r="F53" s="4"/>
      <c r="G53" s="4"/>
      <c r="H53" s="4"/>
    </row>
    <row r="54" spans="1:8" ht="31.5">
      <c r="A54" s="5" t="s">
        <v>306</v>
      </c>
      <c r="B54" s="6" t="s">
        <v>215</v>
      </c>
      <c r="C54" s="33">
        <f>+E54</f>
        <v>1607447727</v>
      </c>
      <c r="D54" s="33">
        <f>+E54</f>
        <v>1607447727</v>
      </c>
      <c r="E54" s="33">
        <f>+F54</f>
        <v>1607447727</v>
      </c>
      <c r="F54" s="33">
        <v>1607447727</v>
      </c>
      <c r="G54" s="4"/>
      <c r="H54" s="4"/>
    </row>
    <row r="55" spans="1:8" ht="21" customHeight="1">
      <c r="A55" s="3" t="s">
        <v>76</v>
      </c>
    </row>
    <row r="56" spans="1:8" ht="36.75" customHeight="1">
      <c r="A56" s="129" t="s">
        <v>131</v>
      </c>
      <c r="B56" s="129"/>
      <c r="C56" s="129"/>
      <c r="D56" s="129"/>
      <c r="E56" s="129"/>
      <c r="F56" s="129"/>
      <c r="G56" s="129"/>
      <c r="H56" s="129"/>
    </row>
    <row r="57" spans="1:8" ht="36.75" customHeight="1">
      <c r="A57" s="129" t="s">
        <v>132</v>
      </c>
      <c r="B57" s="129"/>
      <c r="C57" s="129"/>
      <c r="D57" s="129"/>
      <c r="E57" s="129"/>
      <c r="F57" s="129"/>
      <c r="G57" s="129"/>
      <c r="H57" s="129"/>
    </row>
    <row r="58" spans="1:8" ht="49.5" customHeight="1">
      <c r="A58" s="129" t="s">
        <v>133</v>
      </c>
      <c r="B58" s="129"/>
      <c r="C58" s="129"/>
      <c r="D58" s="129"/>
      <c r="E58" s="129"/>
      <c r="F58" s="129"/>
      <c r="G58" s="129"/>
      <c r="H58" s="129"/>
    </row>
    <row r="59" spans="1:8" ht="49.5" customHeight="1">
      <c r="A59" s="129" t="s">
        <v>112</v>
      </c>
      <c r="B59" s="129"/>
      <c r="C59" s="129"/>
      <c r="D59" s="129"/>
      <c r="E59" s="129"/>
      <c r="F59" s="129"/>
      <c r="G59" s="129"/>
      <c r="H59" s="129"/>
    </row>
    <row r="60" spans="1:8" ht="69.75" customHeight="1">
      <c r="A60" s="126" t="s">
        <v>281</v>
      </c>
      <c r="B60" s="126"/>
      <c r="C60" s="126"/>
      <c r="D60" s="126"/>
      <c r="E60" s="126"/>
      <c r="F60" s="126"/>
      <c r="G60" s="126"/>
      <c r="H60" s="126"/>
    </row>
  </sheetData>
  <mergeCells count="41">
    <mergeCell ref="A5:A6"/>
    <mergeCell ref="B5:B6"/>
    <mergeCell ref="C5:D5"/>
    <mergeCell ref="E5:F5"/>
    <mergeCell ref="G5:H5"/>
    <mergeCell ref="G11:G12"/>
    <mergeCell ref="H11:H12"/>
    <mergeCell ref="A13:A14"/>
    <mergeCell ref="C13:C14"/>
    <mergeCell ref="D13:D14"/>
    <mergeCell ref="E13:E14"/>
    <mergeCell ref="F13:F14"/>
    <mergeCell ref="G13:G14"/>
    <mergeCell ref="H13:H14"/>
    <mergeCell ref="A11:A12"/>
    <mergeCell ref="C11:C12"/>
    <mergeCell ref="D11:D12"/>
    <mergeCell ref="E11:E12"/>
    <mergeCell ref="F11:F12"/>
    <mergeCell ref="D15:D16"/>
    <mergeCell ref="E15:E16"/>
    <mergeCell ref="F15:F16"/>
    <mergeCell ref="A59:H59"/>
    <mergeCell ref="G15:G16"/>
    <mergeCell ref="A15:A16"/>
    <mergeCell ref="A60:H60"/>
    <mergeCell ref="H33:H34"/>
    <mergeCell ref="A2:H2"/>
    <mergeCell ref="A3:H3"/>
    <mergeCell ref="A56:H56"/>
    <mergeCell ref="A57:H57"/>
    <mergeCell ref="A58:H58"/>
    <mergeCell ref="A33:A34"/>
    <mergeCell ref="C33:C34"/>
    <mergeCell ref="D33:D34"/>
    <mergeCell ref="E33:E34"/>
    <mergeCell ref="F33:F34"/>
    <mergeCell ref="G33:G34"/>
    <mergeCell ref="H15:H16"/>
    <mergeCell ref="A17:A18"/>
    <mergeCell ref="C15:C16"/>
  </mergeCells>
  <pageMargins left="0.70866141732283472" right="0.70866141732283472" top="0.47" bottom="0.4" header="0.31496062992125984" footer="0.31496062992125984"/>
  <pageSetup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97"/>
  <sheetViews>
    <sheetView workbookViewId="0">
      <selection activeCell="D29" sqref="D29"/>
    </sheetView>
  </sheetViews>
  <sheetFormatPr defaultRowHeight="15"/>
  <cols>
    <col min="1" max="1" width="6.28515625" customWidth="1"/>
    <col min="2" max="2" width="50.85546875" customWidth="1"/>
    <col min="3" max="3" width="18.28515625" customWidth="1"/>
    <col min="4" max="4" width="18.7109375" customWidth="1"/>
    <col min="5" max="5" width="10.7109375" customWidth="1"/>
    <col min="7" max="7" width="20.5703125" customWidth="1"/>
  </cols>
  <sheetData>
    <row r="1" spans="1:7" ht="15.75">
      <c r="E1" s="1" t="s">
        <v>179</v>
      </c>
    </row>
    <row r="2" spans="1:7" ht="15.75">
      <c r="A2" s="119" t="s">
        <v>377</v>
      </c>
      <c r="B2" s="119"/>
      <c r="C2" s="119"/>
      <c r="D2" s="119"/>
      <c r="E2" s="119"/>
    </row>
    <row r="3" spans="1:7" ht="15.75">
      <c r="A3" s="120" t="str">
        <f>+'50'!A3:H3</f>
        <v>( Kèm theo Quyết định số:  362 /QĐ-UBND ngày 29/4/2026 của UBND xã Thiên Phủ)</v>
      </c>
      <c r="B3" s="120"/>
      <c r="C3" s="120"/>
      <c r="D3" s="120"/>
      <c r="E3" s="120"/>
    </row>
    <row r="4" spans="1:7" ht="15.75">
      <c r="E4" s="2" t="s">
        <v>301</v>
      </c>
    </row>
    <row r="5" spans="1:7" ht="41.25" customHeight="1">
      <c r="A5" s="61" t="s">
        <v>0</v>
      </c>
      <c r="B5" s="61" t="s">
        <v>84</v>
      </c>
      <c r="C5" s="61" t="s">
        <v>175</v>
      </c>
      <c r="D5" s="61" t="s">
        <v>193</v>
      </c>
      <c r="E5" s="61" t="s">
        <v>92</v>
      </c>
    </row>
    <row r="6" spans="1:7" s="30" customFormat="1" ht="15.75">
      <c r="A6" s="62" t="s">
        <v>2</v>
      </c>
      <c r="B6" s="62" t="s">
        <v>3</v>
      </c>
      <c r="C6" s="62">
        <v>1</v>
      </c>
      <c r="D6" s="62">
        <v>2</v>
      </c>
      <c r="E6" s="62" t="s">
        <v>69</v>
      </c>
    </row>
    <row r="7" spans="1:7" s="64" customFormat="1" ht="15.75">
      <c r="A7" s="71"/>
      <c r="B7" s="6" t="s">
        <v>216</v>
      </c>
      <c r="C7" s="76">
        <f>+C8+C27+C96+C95</f>
        <v>187418944400</v>
      </c>
      <c r="D7" s="76">
        <f>+D8+D27+D96+D95</f>
        <v>187709923348</v>
      </c>
      <c r="E7" s="6"/>
      <c r="G7" s="77">
        <v>187709923348</v>
      </c>
    </row>
    <row r="8" spans="1:7" ht="15.75">
      <c r="A8" s="61" t="s">
        <v>2</v>
      </c>
      <c r="B8" s="6" t="s">
        <v>217</v>
      </c>
      <c r="C8" s="43">
        <f>+C9+C19+C23+C24+C25+C26</f>
        <v>70343000000</v>
      </c>
      <c r="D8" s="43">
        <f>+D9+D19+D23+D24+D25+D26</f>
        <v>58420741500</v>
      </c>
      <c r="E8" s="46">
        <f>+D8/C8</f>
        <v>0.83051251012893967</v>
      </c>
      <c r="G8" s="44">
        <f>+D7-C7</f>
        <v>290978948</v>
      </c>
    </row>
    <row r="9" spans="1:7" ht="15.75">
      <c r="A9" s="61" t="s">
        <v>11</v>
      </c>
      <c r="B9" s="6" t="s">
        <v>90</v>
      </c>
      <c r="C9" s="43"/>
      <c r="D9" s="43">
        <f>+SUM(D10:D18)</f>
        <v>704261000</v>
      </c>
      <c r="E9" s="7"/>
      <c r="G9" s="44">
        <f>+D7-C7</f>
        <v>290978948</v>
      </c>
    </row>
    <row r="10" spans="1:7" ht="15.75">
      <c r="A10" s="62">
        <v>1</v>
      </c>
      <c r="B10" s="7" t="s">
        <v>218</v>
      </c>
      <c r="C10" s="43"/>
      <c r="D10" s="43">
        <f>+'48'!D20</f>
        <v>704261000</v>
      </c>
      <c r="E10" s="7"/>
    </row>
    <row r="11" spans="1:7" ht="15.75">
      <c r="A11" s="62"/>
      <c r="B11" s="8" t="s">
        <v>116</v>
      </c>
      <c r="C11" s="43"/>
      <c r="D11" s="43"/>
      <c r="E11" s="7"/>
    </row>
    <row r="12" spans="1:7" ht="15.75">
      <c r="A12" s="62" t="s">
        <v>4</v>
      </c>
      <c r="B12" s="8" t="s">
        <v>117</v>
      </c>
      <c r="C12" s="43"/>
      <c r="D12" s="43"/>
      <c r="E12" s="7"/>
    </row>
    <row r="13" spans="1:7" ht="15.75">
      <c r="A13" s="62" t="s">
        <v>4</v>
      </c>
      <c r="B13" s="8" t="s">
        <v>173</v>
      </c>
      <c r="C13" s="43"/>
      <c r="D13" s="43"/>
      <c r="E13" s="7"/>
    </row>
    <row r="14" spans="1:7" ht="15.75">
      <c r="A14" s="62"/>
      <c r="B14" s="8" t="s">
        <v>119</v>
      </c>
      <c r="C14" s="43"/>
      <c r="D14" s="43"/>
      <c r="E14" s="7"/>
    </row>
    <row r="15" spans="1:7" ht="15.75">
      <c r="A15" s="62" t="s">
        <v>4</v>
      </c>
      <c r="B15" s="8" t="s">
        <v>120</v>
      </c>
      <c r="C15" s="43"/>
      <c r="D15" s="43"/>
      <c r="E15" s="7"/>
    </row>
    <row r="16" spans="1:7" ht="15.75">
      <c r="A16" s="62" t="s">
        <v>4</v>
      </c>
      <c r="B16" s="8" t="s">
        <v>144</v>
      </c>
      <c r="C16" s="43"/>
      <c r="D16" s="43"/>
      <c r="E16" s="7"/>
    </row>
    <row r="17" spans="1:7" ht="63">
      <c r="A17" s="62">
        <v>2</v>
      </c>
      <c r="B17" s="7" t="s">
        <v>121</v>
      </c>
      <c r="C17" s="43"/>
      <c r="D17" s="43"/>
      <c r="E17" s="7"/>
    </row>
    <row r="18" spans="1:7" ht="15.75">
      <c r="A18" s="62">
        <v>3</v>
      </c>
      <c r="B18" s="7" t="s">
        <v>122</v>
      </c>
      <c r="C18" s="43"/>
      <c r="D18" s="43"/>
      <c r="E18" s="7"/>
    </row>
    <row r="19" spans="1:7" ht="15.75">
      <c r="A19" s="61" t="s">
        <v>7</v>
      </c>
      <c r="B19" s="6" t="s">
        <v>15</v>
      </c>
      <c r="C19" s="43">
        <v>69196000000</v>
      </c>
      <c r="D19" s="43">
        <f>+'48'!D21</f>
        <v>57475622500</v>
      </c>
      <c r="E19" s="46">
        <f>+D19/C19</f>
        <v>0.83062059223076479</v>
      </c>
    </row>
    <row r="20" spans="1:7" ht="15.75">
      <c r="A20" s="62"/>
      <c r="B20" s="8" t="s">
        <v>27</v>
      </c>
      <c r="C20" s="43"/>
      <c r="D20" s="43"/>
      <c r="E20" s="7"/>
    </row>
    <row r="21" spans="1:7" ht="15.75">
      <c r="A21" s="62">
        <v>1</v>
      </c>
      <c r="B21" s="8" t="s">
        <v>117</v>
      </c>
      <c r="C21" s="43">
        <v>41253000000</v>
      </c>
      <c r="D21" s="43">
        <v>31757226200</v>
      </c>
      <c r="E21" s="46">
        <f>+D21/C21</f>
        <v>0.76981616367294503</v>
      </c>
    </row>
    <row r="22" spans="1:7" ht="15.75">
      <c r="A22" s="62">
        <v>2</v>
      </c>
      <c r="B22" s="8" t="s">
        <v>118</v>
      </c>
      <c r="C22" s="43"/>
      <c r="D22" s="43"/>
      <c r="E22" s="7"/>
    </row>
    <row r="23" spans="1:7" ht="31.5">
      <c r="A23" s="61" t="s">
        <v>8</v>
      </c>
      <c r="B23" s="6" t="s">
        <v>16</v>
      </c>
      <c r="C23" s="43"/>
      <c r="D23" s="43"/>
      <c r="E23" s="7"/>
    </row>
    <row r="24" spans="1:7" ht="15.75">
      <c r="A24" s="61" t="s">
        <v>9</v>
      </c>
      <c r="B24" s="6" t="s">
        <v>62</v>
      </c>
      <c r="C24" s="43"/>
      <c r="D24" s="43"/>
      <c r="E24" s="7"/>
    </row>
    <row r="25" spans="1:7" ht="15.75">
      <c r="A25" s="61" t="s">
        <v>23</v>
      </c>
      <c r="B25" s="6" t="s">
        <v>63</v>
      </c>
      <c r="C25" s="43">
        <v>1147000000</v>
      </c>
      <c r="D25" s="43">
        <f>+'48'!D24</f>
        <v>240858000</v>
      </c>
      <c r="E25" s="46">
        <f>+D25/C25</f>
        <v>0.20998953792502179</v>
      </c>
    </row>
    <row r="26" spans="1:7" ht="15.75">
      <c r="A26" s="61" t="s">
        <v>123</v>
      </c>
      <c r="B26" s="6" t="s">
        <v>17</v>
      </c>
      <c r="C26" s="43"/>
      <c r="D26" s="43"/>
      <c r="E26" s="7"/>
    </row>
    <row r="27" spans="1:7" s="64" customFormat="1" ht="15.75">
      <c r="A27" s="61" t="s">
        <v>3</v>
      </c>
      <c r="B27" s="6" t="s">
        <v>124</v>
      </c>
      <c r="C27" s="63">
        <f>+C28+C53</f>
        <v>117075944400</v>
      </c>
      <c r="D27" s="63">
        <f>+D28+D53</f>
        <v>59864869600</v>
      </c>
      <c r="E27" s="69">
        <f>+D27/C27</f>
        <v>0.51133364677774062</v>
      </c>
      <c r="G27" s="64">
        <v>59864869600</v>
      </c>
    </row>
    <row r="28" spans="1:7" ht="15.75">
      <c r="A28" s="61" t="s">
        <v>11</v>
      </c>
      <c r="B28" s="6" t="s">
        <v>65</v>
      </c>
      <c r="C28" s="67">
        <f>+C29+C37+C44</f>
        <v>33962543400</v>
      </c>
      <c r="D28" s="67">
        <f>+D29+D37+D44</f>
        <v>25654053600</v>
      </c>
      <c r="E28" s="46">
        <f>+D28/C28</f>
        <v>0.75536314515243286</v>
      </c>
      <c r="G28" s="44">
        <f>+G27-D27</f>
        <v>0</v>
      </c>
    </row>
    <row r="29" spans="1:7" s="68" customFormat="1" ht="31.5">
      <c r="A29" s="65">
        <v>1</v>
      </c>
      <c r="B29" s="66" t="s">
        <v>312</v>
      </c>
      <c r="C29" s="67">
        <f>+SUM(C30:C36)</f>
        <v>11023881000</v>
      </c>
      <c r="D29" s="67">
        <f>+SUM(D30:D36)</f>
        <v>7252522600</v>
      </c>
      <c r="E29" s="70">
        <f>+D29/C29</f>
        <v>0.65789195293381708</v>
      </c>
    </row>
    <row r="30" spans="1:7" ht="47.25">
      <c r="A30" s="62"/>
      <c r="B30" s="72" t="s">
        <v>313</v>
      </c>
      <c r="C30" s="43">
        <v>7996281000</v>
      </c>
      <c r="D30" s="73">
        <v>6027498000</v>
      </c>
      <c r="E30" s="46">
        <f>+D30/C30</f>
        <v>0.75378766704171607</v>
      </c>
    </row>
    <row r="31" spans="1:7" ht="31.5">
      <c r="A31" s="62"/>
      <c r="B31" s="72" t="s">
        <v>310</v>
      </c>
      <c r="C31" s="43">
        <v>951600000</v>
      </c>
      <c r="D31" s="73"/>
      <c r="E31" s="46"/>
    </row>
    <row r="32" spans="1:7" ht="31.5">
      <c r="A32" s="62"/>
      <c r="B32" s="72" t="s">
        <v>314</v>
      </c>
      <c r="C32" s="43">
        <v>511000000</v>
      </c>
      <c r="D32" s="74">
        <v>60570000</v>
      </c>
      <c r="E32" s="46">
        <f t="shared" ref="E32:E52" si="0">+D32/C32</f>
        <v>0.11853228962818003</v>
      </c>
    </row>
    <row r="33" spans="1:5" ht="31.5">
      <c r="A33" s="62"/>
      <c r="B33" s="72" t="s">
        <v>315</v>
      </c>
      <c r="C33" s="43">
        <v>362000000</v>
      </c>
      <c r="D33" s="74">
        <v>90000000</v>
      </c>
      <c r="E33" s="46">
        <f t="shared" si="0"/>
        <v>0.24861878453038674</v>
      </c>
    </row>
    <row r="34" spans="1:5" ht="31.5">
      <c r="A34" s="62"/>
      <c r="B34" s="72" t="s">
        <v>316</v>
      </c>
      <c r="C34" s="43">
        <v>960000000</v>
      </c>
      <c r="D34" s="74">
        <v>960000000</v>
      </c>
      <c r="E34" s="46">
        <f t="shared" si="0"/>
        <v>1</v>
      </c>
    </row>
    <row r="35" spans="1:5" ht="31.5">
      <c r="A35" s="62"/>
      <c r="B35" s="72" t="s">
        <v>311</v>
      </c>
      <c r="C35" s="43">
        <v>83000000</v>
      </c>
      <c r="D35" s="74"/>
      <c r="E35" s="46"/>
    </row>
    <row r="36" spans="1:5" ht="31.5">
      <c r="A36" s="62"/>
      <c r="B36" s="75" t="s">
        <v>317</v>
      </c>
      <c r="C36" s="43">
        <v>160000000</v>
      </c>
      <c r="D36" s="73">
        <v>114454600</v>
      </c>
      <c r="E36" s="46">
        <f t="shared" si="0"/>
        <v>0.71534125000000004</v>
      </c>
    </row>
    <row r="37" spans="1:5" s="68" customFormat="1" ht="31.5">
      <c r="A37" s="65">
        <v>2</v>
      </c>
      <c r="B37" s="66" t="s">
        <v>318</v>
      </c>
      <c r="C37" s="67">
        <f>+SUM(C38:C43)</f>
        <v>5111405400</v>
      </c>
      <c r="D37" s="67">
        <f>+SUM(D38:D43)</f>
        <v>5048287000</v>
      </c>
      <c r="E37" s="46">
        <f t="shared" si="0"/>
        <v>0.98765145883361161</v>
      </c>
    </row>
    <row r="38" spans="1:5" ht="47.25">
      <c r="A38" s="62"/>
      <c r="B38" s="7" t="s">
        <v>319</v>
      </c>
      <c r="C38" s="43">
        <v>1350000000</v>
      </c>
      <c r="D38" s="43">
        <v>1298287000</v>
      </c>
      <c r="E38" s="46">
        <f>+D38/C38</f>
        <v>0.96169407407407403</v>
      </c>
    </row>
    <row r="39" spans="1:5" ht="63">
      <c r="A39" s="62"/>
      <c r="B39" s="7" t="s">
        <v>320</v>
      </c>
      <c r="C39" s="43">
        <f>140000000+1647400</f>
        <v>141647400</v>
      </c>
      <c r="D39" s="43">
        <v>140000000</v>
      </c>
      <c r="E39" s="46">
        <f t="shared" si="0"/>
        <v>0.98836971239853322</v>
      </c>
    </row>
    <row r="40" spans="1:5" ht="63">
      <c r="A40" s="62"/>
      <c r="B40" s="7" t="s">
        <v>321</v>
      </c>
      <c r="C40" s="43">
        <v>1000000000</v>
      </c>
      <c r="D40" s="43">
        <v>1000000000</v>
      </c>
      <c r="E40" s="46">
        <f t="shared" si="0"/>
        <v>1</v>
      </c>
    </row>
    <row r="41" spans="1:5" ht="110.25">
      <c r="A41" s="62"/>
      <c r="B41" s="7" t="s">
        <v>367</v>
      </c>
      <c r="C41" s="43">
        <v>9758000</v>
      </c>
      <c r="D41" s="43"/>
      <c r="E41" s="46"/>
    </row>
    <row r="42" spans="1:5" ht="78.75">
      <c r="A42" s="62"/>
      <c r="B42" s="7" t="s">
        <v>322</v>
      </c>
      <c r="C42" s="43">
        <v>10000000</v>
      </c>
      <c r="D42" s="43">
        <v>10000000</v>
      </c>
      <c r="E42" s="46">
        <f t="shared" si="0"/>
        <v>1</v>
      </c>
    </row>
    <row r="43" spans="1:5" ht="47.25">
      <c r="A43" s="62"/>
      <c r="B43" s="7" t="s">
        <v>323</v>
      </c>
      <c r="C43" s="43">
        <v>2600000000</v>
      </c>
      <c r="D43" s="43">
        <v>2600000000</v>
      </c>
      <c r="E43" s="46">
        <f t="shared" si="0"/>
        <v>1</v>
      </c>
    </row>
    <row r="44" spans="1:5" s="68" customFormat="1" ht="63">
      <c r="A44" s="65">
        <v>3</v>
      </c>
      <c r="B44" s="66" t="s">
        <v>324</v>
      </c>
      <c r="C44" s="67">
        <f>+SUM(C45:C52)</f>
        <v>17827257000</v>
      </c>
      <c r="D44" s="67">
        <f>+SUM(D45:D52)</f>
        <v>13353244000</v>
      </c>
      <c r="E44" s="46">
        <f t="shared" si="0"/>
        <v>0.74903525539571236</v>
      </c>
    </row>
    <row r="45" spans="1:5" ht="47.25">
      <c r="A45" s="62"/>
      <c r="B45" s="7" t="s">
        <v>325</v>
      </c>
      <c r="C45" s="43">
        <v>4976748000</v>
      </c>
      <c r="D45" s="43">
        <v>4974648000</v>
      </c>
      <c r="E45" s="46">
        <f t="shared" si="0"/>
        <v>0.99957803770655052</v>
      </c>
    </row>
    <row r="46" spans="1:5" ht="63">
      <c r="A46" s="62"/>
      <c r="B46" s="7" t="s">
        <v>326</v>
      </c>
      <c r="C46" s="43">
        <v>11671234000</v>
      </c>
      <c r="D46" s="43">
        <v>7509672000</v>
      </c>
      <c r="E46" s="46">
        <f t="shared" si="0"/>
        <v>0.64343427610139592</v>
      </c>
    </row>
    <row r="47" spans="1:5" ht="31.5">
      <c r="A47" s="62"/>
      <c r="B47" s="7" t="s">
        <v>327</v>
      </c>
      <c r="C47" s="43">
        <v>402275000</v>
      </c>
      <c r="D47" s="43">
        <v>292644000</v>
      </c>
      <c r="E47" s="46">
        <f t="shared" si="0"/>
        <v>0.72747250015536635</v>
      </c>
    </row>
    <row r="48" spans="1:5" ht="47.25">
      <c r="A48" s="62"/>
      <c r="B48" s="7" t="s">
        <v>328</v>
      </c>
      <c r="C48" s="43">
        <v>191000000</v>
      </c>
      <c r="D48" s="43">
        <v>191000000</v>
      </c>
      <c r="E48" s="46">
        <f t="shared" si="0"/>
        <v>1</v>
      </c>
    </row>
    <row r="49" spans="1:5" ht="47.25">
      <c r="A49" s="62"/>
      <c r="B49" s="7" t="s">
        <v>329</v>
      </c>
      <c r="C49" s="43">
        <v>106000000</v>
      </c>
      <c r="D49" s="43">
        <v>99140000</v>
      </c>
      <c r="E49" s="46">
        <f t="shared" si="0"/>
        <v>0.93528301886792453</v>
      </c>
    </row>
    <row r="50" spans="1:5" ht="31.5">
      <c r="A50" s="62"/>
      <c r="B50" s="7" t="s">
        <v>330</v>
      </c>
      <c r="C50" s="43">
        <v>233000000</v>
      </c>
      <c r="D50" s="43">
        <v>189140000</v>
      </c>
      <c r="E50" s="46">
        <f t="shared" si="0"/>
        <v>0.8117596566523605</v>
      </c>
    </row>
    <row r="51" spans="1:5" ht="31.5">
      <c r="A51" s="62"/>
      <c r="B51" s="7" t="s">
        <v>331</v>
      </c>
      <c r="C51" s="43">
        <v>18000000</v>
      </c>
      <c r="D51" s="43">
        <v>18000000</v>
      </c>
      <c r="E51" s="46">
        <f t="shared" si="0"/>
        <v>1</v>
      </c>
    </row>
    <row r="52" spans="1:5" ht="63">
      <c r="A52" s="62"/>
      <c r="B52" s="7" t="s">
        <v>332</v>
      </c>
      <c r="C52" s="43">
        <v>229000000</v>
      </c>
      <c r="D52" s="43">
        <v>79000000</v>
      </c>
      <c r="E52" s="46">
        <f t="shared" si="0"/>
        <v>0.34497816593886466</v>
      </c>
    </row>
    <row r="53" spans="1:5" ht="15.75">
      <c r="A53" s="61" t="s">
        <v>7</v>
      </c>
      <c r="B53" s="6" t="s">
        <v>174</v>
      </c>
      <c r="C53" s="63">
        <f>+SUM(C54:C94)</f>
        <v>83113401000</v>
      </c>
      <c r="D53" s="63">
        <f>+SUM(D54:D94)</f>
        <v>34210816000</v>
      </c>
      <c r="E53" s="7"/>
    </row>
    <row r="54" spans="1:5" ht="15.75">
      <c r="A54" s="61"/>
      <c r="B54" s="7" t="s">
        <v>333</v>
      </c>
      <c r="C54" s="43">
        <v>940314000</v>
      </c>
      <c r="D54" s="43">
        <v>940314000</v>
      </c>
      <c r="E54" s="46">
        <f>+D54/C54</f>
        <v>1</v>
      </c>
    </row>
    <row r="55" spans="1:5" ht="15.75">
      <c r="A55" s="61"/>
      <c r="B55" s="7" t="s">
        <v>334</v>
      </c>
      <c r="C55" s="43">
        <v>644000000</v>
      </c>
      <c r="D55" s="43">
        <v>644000000</v>
      </c>
      <c r="E55" s="46">
        <f t="shared" ref="E55:E88" si="1">+D55/C55</f>
        <v>1</v>
      </c>
    </row>
    <row r="56" spans="1:5" ht="31.5">
      <c r="A56" s="61"/>
      <c r="B56" s="7" t="s">
        <v>335</v>
      </c>
      <c r="C56" s="43">
        <v>5499342000</v>
      </c>
      <c r="D56" s="43">
        <v>4177243000</v>
      </c>
      <c r="E56" s="46">
        <f t="shared" si="1"/>
        <v>0.75958960181054391</v>
      </c>
    </row>
    <row r="57" spans="1:5" ht="15.75">
      <c r="A57" s="61"/>
      <c r="B57" s="7" t="s">
        <v>336</v>
      </c>
      <c r="C57" s="43">
        <v>50000000</v>
      </c>
      <c r="D57" s="43">
        <v>50000000</v>
      </c>
      <c r="E57" s="46">
        <f t="shared" si="1"/>
        <v>1</v>
      </c>
    </row>
    <row r="58" spans="1:5" ht="63">
      <c r="A58" s="61"/>
      <c r="B58" s="7" t="s">
        <v>337</v>
      </c>
      <c r="C58" s="43">
        <v>5595617000</v>
      </c>
      <c r="D58" s="43">
        <v>5595617000</v>
      </c>
      <c r="E58" s="46">
        <f t="shared" si="1"/>
        <v>1</v>
      </c>
    </row>
    <row r="59" spans="1:5" ht="47.25">
      <c r="A59" s="61"/>
      <c r="B59" s="7" t="s">
        <v>338</v>
      </c>
      <c r="C59" s="43">
        <v>428249000</v>
      </c>
      <c r="D59" s="43">
        <v>428249000</v>
      </c>
      <c r="E59" s="46">
        <f t="shared" si="1"/>
        <v>1</v>
      </c>
    </row>
    <row r="60" spans="1:5" ht="31.5">
      <c r="A60" s="61"/>
      <c r="B60" s="7" t="s">
        <v>339</v>
      </c>
      <c r="C60" s="43">
        <v>230695000</v>
      </c>
      <c r="D60" s="43">
        <v>230695000</v>
      </c>
      <c r="E60" s="46">
        <f t="shared" si="1"/>
        <v>1</v>
      </c>
    </row>
    <row r="61" spans="1:5" ht="15.75">
      <c r="A61" s="61"/>
      <c r="B61" s="7" t="s">
        <v>340</v>
      </c>
      <c r="C61" s="43">
        <v>675000000</v>
      </c>
      <c r="D61" s="43">
        <v>675000000</v>
      </c>
      <c r="E61" s="46">
        <f t="shared" si="1"/>
        <v>1</v>
      </c>
    </row>
    <row r="62" spans="1:5" ht="15.75">
      <c r="A62" s="61"/>
      <c r="B62" s="7" t="s">
        <v>341</v>
      </c>
      <c r="C62" s="43">
        <v>321000000</v>
      </c>
      <c r="D62" s="43">
        <v>321000000</v>
      </c>
      <c r="E62" s="46">
        <f t="shared" si="1"/>
        <v>1</v>
      </c>
    </row>
    <row r="63" spans="1:5" ht="63">
      <c r="A63" s="61"/>
      <c r="B63" s="7" t="s">
        <v>342</v>
      </c>
      <c r="C63" s="43">
        <v>31200000</v>
      </c>
      <c r="D63" s="43">
        <v>31200000</v>
      </c>
      <c r="E63" s="46">
        <f t="shared" si="1"/>
        <v>1</v>
      </c>
    </row>
    <row r="64" spans="1:5" ht="31.5">
      <c r="A64" s="61"/>
      <c r="B64" s="7" t="s">
        <v>343</v>
      </c>
      <c r="C64" s="43">
        <v>500000000</v>
      </c>
      <c r="D64" s="43"/>
      <c r="E64" s="46">
        <f t="shared" si="1"/>
        <v>0</v>
      </c>
    </row>
    <row r="65" spans="1:5" ht="15.75">
      <c r="A65" s="61"/>
      <c r="B65" s="7" t="s">
        <v>344</v>
      </c>
      <c r="C65" s="43">
        <v>400000000</v>
      </c>
      <c r="D65" s="43"/>
      <c r="E65" s="46">
        <f t="shared" si="1"/>
        <v>0</v>
      </c>
    </row>
    <row r="66" spans="1:5" ht="31.5">
      <c r="A66" s="61"/>
      <c r="B66" s="7" t="s">
        <v>345</v>
      </c>
      <c r="C66" s="43">
        <v>600000000</v>
      </c>
      <c r="D66" s="43"/>
      <c r="E66" s="46">
        <f t="shared" si="1"/>
        <v>0</v>
      </c>
    </row>
    <row r="67" spans="1:5" ht="31.5">
      <c r="A67" s="61"/>
      <c r="B67" s="7" t="s">
        <v>346</v>
      </c>
      <c r="C67" s="43">
        <v>560000000</v>
      </c>
      <c r="D67" s="43"/>
      <c r="E67" s="46">
        <f t="shared" si="1"/>
        <v>0</v>
      </c>
    </row>
    <row r="68" spans="1:5" ht="63">
      <c r="A68" s="61"/>
      <c r="B68" s="7" t="s">
        <v>347</v>
      </c>
      <c r="C68" s="43">
        <v>120000000</v>
      </c>
      <c r="D68" s="43">
        <v>120000000</v>
      </c>
      <c r="E68" s="46">
        <f t="shared" si="1"/>
        <v>1</v>
      </c>
    </row>
    <row r="69" spans="1:5" ht="78.75">
      <c r="A69" s="61"/>
      <c r="B69" s="7" t="s">
        <v>348</v>
      </c>
      <c r="C69" s="43">
        <v>630000000</v>
      </c>
      <c r="D69" s="43">
        <v>630000000</v>
      </c>
      <c r="E69" s="46">
        <f t="shared" si="1"/>
        <v>1</v>
      </c>
    </row>
    <row r="70" spans="1:5" ht="15.75">
      <c r="A70" s="61"/>
      <c r="B70" s="7" t="s">
        <v>349</v>
      </c>
      <c r="C70" s="43">
        <v>48000000</v>
      </c>
      <c r="D70" s="43">
        <v>48000000</v>
      </c>
      <c r="E70" s="46">
        <f t="shared" si="1"/>
        <v>1</v>
      </c>
    </row>
    <row r="71" spans="1:5" ht="15.75">
      <c r="A71" s="61"/>
      <c r="B71" s="7" t="s">
        <v>350</v>
      </c>
      <c r="C71" s="43">
        <v>370000000</v>
      </c>
      <c r="D71" s="43">
        <v>370000000</v>
      </c>
      <c r="E71" s="46">
        <f t="shared" si="1"/>
        <v>1</v>
      </c>
    </row>
    <row r="72" spans="1:5" ht="15.75">
      <c r="A72" s="61"/>
      <c r="B72" s="7" t="s">
        <v>351</v>
      </c>
      <c r="C72" s="43">
        <v>69000000</v>
      </c>
      <c r="D72" s="43">
        <v>48000000</v>
      </c>
      <c r="E72" s="46">
        <f t="shared" si="1"/>
        <v>0.69565217391304346</v>
      </c>
    </row>
    <row r="73" spans="1:5" ht="47.25">
      <c r="A73" s="61"/>
      <c r="B73" s="7" t="s">
        <v>352</v>
      </c>
      <c r="C73" s="43">
        <v>213600000</v>
      </c>
      <c r="D73" s="43">
        <v>213600000</v>
      </c>
      <c r="E73" s="46">
        <f t="shared" si="1"/>
        <v>1</v>
      </c>
    </row>
    <row r="74" spans="1:5" ht="47.25">
      <c r="A74" s="61"/>
      <c r="B74" s="7" t="s">
        <v>353</v>
      </c>
      <c r="C74" s="43">
        <v>131000000</v>
      </c>
      <c r="D74" s="43">
        <v>131000000</v>
      </c>
      <c r="E74" s="46">
        <f t="shared" si="1"/>
        <v>1</v>
      </c>
    </row>
    <row r="75" spans="1:5" ht="15.75">
      <c r="A75" s="61"/>
      <c r="B75" s="7" t="s">
        <v>354</v>
      </c>
      <c r="C75" s="43">
        <v>55935000</v>
      </c>
      <c r="D75" s="43"/>
      <c r="E75" s="46">
        <f t="shared" si="1"/>
        <v>0</v>
      </c>
    </row>
    <row r="76" spans="1:5" ht="47.25">
      <c r="A76" s="61"/>
      <c r="B76" s="7" t="s">
        <v>355</v>
      </c>
      <c r="C76" s="43">
        <v>63600000</v>
      </c>
      <c r="D76" s="43"/>
      <c r="E76" s="46">
        <f t="shared" si="1"/>
        <v>0</v>
      </c>
    </row>
    <row r="77" spans="1:5" ht="15.75">
      <c r="A77" s="61"/>
      <c r="B77" s="7" t="s">
        <v>356</v>
      </c>
      <c r="C77" s="43">
        <v>16925000</v>
      </c>
      <c r="D77" s="43">
        <v>16925000</v>
      </c>
      <c r="E77" s="46">
        <f t="shared" si="1"/>
        <v>1</v>
      </c>
    </row>
    <row r="78" spans="1:5" ht="47.25">
      <c r="A78" s="61"/>
      <c r="B78" s="7" t="s">
        <v>357</v>
      </c>
      <c r="C78" s="43">
        <v>3782532000</v>
      </c>
      <c r="D78" s="43">
        <v>3699594000</v>
      </c>
      <c r="E78" s="46">
        <f t="shared" si="1"/>
        <v>0.97807341748860288</v>
      </c>
    </row>
    <row r="79" spans="1:5" ht="31.5">
      <c r="A79" s="61"/>
      <c r="B79" s="7" t="s">
        <v>358</v>
      </c>
      <c r="C79" s="43">
        <v>8834378000</v>
      </c>
      <c r="D79" s="43">
        <v>8501880000</v>
      </c>
      <c r="E79" s="46">
        <f t="shared" si="1"/>
        <v>0.9623631680691046</v>
      </c>
    </row>
    <row r="80" spans="1:5" ht="47.25">
      <c r="A80" s="61"/>
      <c r="B80" s="7" t="s">
        <v>359</v>
      </c>
      <c r="C80" s="43">
        <v>900000000</v>
      </c>
      <c r="D80" s="43"/>
      <c r="E80" s="46">
        <f t="shared" si="1"/>
        <v>0</v>
      </c>
    </row>
    <row r="81" spans="1:5" ht="15.75">
      <c r="A81" s="61"/>
      <c r="B81" s="7" t="s">
        <v>360</v>
      </c>
      <c r="C81" s="43">
        <v>50000000</v>
      </c>
      <c r="D81" s="43">
        <v>45560000</v>
      </c>
      <c r="E81" s="46">
        <f t="shared" si="1"/>
        <v>0.91120000000000001</v>
      </c>
    </row>
    <row r="82" spans="1:5" ht="47.25">
      <c r="A82" s="61"/>
      <c r="B82" s="7" t="s">
        <v>361</v>
      </c>
      <c r="C82" s="43">
        <v>24000000000</v>
      </c>
      <c r="D82" s="43">
        <v>2872667000</v>
      </c>
      <c r="E82" s="46">
        <f t="shared" si="1"/>
        <v>0.11969445833333334</v>
      </c>
    </row>
    <row r="83" spans="1:5" ht="31.5">
      <c r="A83" s="61"/>
      <c r="B83" s="7" t="s">
        <v>362</v>
      </c>
      <c r="C83" s="43">
        <v>23368196000</v>
      </c>
      <c r="D83" s="43">
        <v>1925131500</v>
      </c>
      <c r="E83" s="46">
        <f t="shared" si="1"/>
        <v>8.2382546774256771E-2</v>
      </c>
    </row>
    <row r="84" spans="1:5" ht="15.75">
      <c r="A84" s="61"/>
      <c r="B84" s="7" t="s">
        <v>363</v>
      </c>
      <c r="C84" s="43">
        <v>755655000</v>
      </c>
      <c r="D84" s="43">
        <v>710191000</v>
      </c>
      <c r="E84" s="46">
        <f t="shared" si="1"/>
        <v>0.93983497760221268</v>
      </c>
    </row>
    <row r="85" spans="1:5" ht="47.25">
      <c r="A85" s="61"/>
      <c r="B85" s="7" t="s">
        <v>364</v>
      </c>
      <c r="C85" s="43">
        <v>499840000</v>
      </c>
      <c r="D85" s="43"/>
      <c r="E85" s="46">
        <f t="shared" si="1"/>
        <v>0</v>
      </c>
    </row>
    <row r="86" spans="1:5" ht="31.5">
      <c r="A86" s="61"/>
      <c r="B86" s="7" t="s">
        <v>365</v>
      </c>
      <c r="C86" s="43">
        <v>248000000</v>
      </c>
      <c r="D86" s="43">
        <v>58348000</v>
      </c>
      <c r="E86" s="46">
        <f t="shared" si="1"/>
        <v>0.23527419354838711</v>
      </c>
    </row>
    <row r="87" spans="1:5" ht="15.75">
      <c r="A87" s="61"/>
      <c r="B87" s="7" t="s">
        <v>366</v>
      </c>
      <c r="C87" s="43">
        <v>6621000</v>
      </c>
      <c r="D87" s="43">
        <v>6621000</v>
      </c>
      <c r="E87" s="46">
        <f t="shared" si="1"/>
        <v>1</v>
      </c>
    </row>
    <row r="88" spans="1:5" ht="15.75">
      <c r="A88" s="61"/>
      <c r="B88" s="7" t="s">
        <v>368</v>
      </c>
      <c r="C88" s="43">
        <v>139702000</v>
      </c>
      <c r="D88" s="43">
        <v>139702000</v>
      </c>
      <c r="E88" s="46">
        <f t="shared" si="1"/>
        <v>1</v>
      </c>
    </row>
    <row r="89" spans="1:5" ht="15.75">
      <c r="A89" s="61"/>
      <c r="B89" s="7" t="s">
        <v>369</v>
      </c>
      <c r="C89" s="43">
        <v>412000000</v>
      </c>
      <c r="D89" s="43">
        <v>114720000</v>
      </c>
      <c r="E89" s="46">
        <f>+D89/C89</f>
        <v>0.27844660194174758</v>
      </c>
    </row>
    <row r="90" spans="1:5" ht="15.75">
      <c r="A90" s="61"/>
      <c r="B90" s="7" t="s">
        <v>370</v>
      </c>
      <c r="C90" s="43">
        <v>140000000</v>
      </c>
      <c r="D90" s="43">
        <v>51128500</v>
      </c>
      <c r="E90" s="46">
        <f t="shared" ref="E90:E93" si="2">+D90/C90</f>
        <v>0.36520357142857141</v>
      </c>
    </row>
    <row r="91" spans="1:5" ht="15.75">
      <c r="A91" s="61"/>
      <c r="B91" s="7" t="s">
        <v>371</v>
      </c>
      <c r="C91" s="43">
        <v>414000000</v>
      </c>
      <c r="D91" s="43">
        <v>45430000</v>
      </c>
      <c r="E91" s="46">
        <f t="shared" si="2"/>
        <v>0.10973429951690822</v>
      </c>
    </row>
    <row r="92" spans="1:5" ht="47.25">
      <c r="A92" s="61"/>
      <c r="B92" s="7" t="s">
        <v>372</v>
      </c>
      <c r="C92" s="43">
        <v>1227000000</v>
      </c>
      <c r="D92" s="43">
        <v>1227000000</v>
      </c>
      <c r="E92" s="46">
        <f t="shared" si="2"/>
        <v>1</v>
      </c>
    </row>
    <row r="93" spans="1:5" ht="31.5">
      <c r="A93" s="61"/>
      <c r="B93" s="7" t="s">
        <v>373</v>
      </c>
      <c r="C93" s="43">
        <v>142000000</v>
      </c>
      <c r="D93" s="43">
        <v>142000000</v>
      </c>
      <c r="E93" s="46">
        <f t="shared" si="2"/>
        <v>1</v>
      </c>
    </row>
    <row r="94" spans="1:5" ht="47.25">
      <c r="A94" s="61"/>
      <c r="B94" s="7" t="s">
        <v>374</v>
      </c>
      <c r="C94" s="43">
        <v>0</v>
      </c>
      <c r="D94" s="43"/>
      <c r="E94" s="46"/>
    </row>
    <row r="95" spans="1:5" ht="15.75">
      <c r="A95" s="71" t="s">
        <v>10</v>
      </c>
      <c r="B95" s="6" t="s">
        <v>375</v>
      </c>
      <c r="C95" s="43"/>
      <c r="D95" s="43">
        <v>244375400</v>
      </c>
      <c r="E95" s="46"/>
    </row>
    <row r="96" spans="1:5" ht="15.75">
      <c r="A96" s="61" t="s">
        <v>13</v>
      </c>
      <c r="B96" s="6" t="s">
        <v>135</v>
      </c>
      <c r="C96" s="43"/>
      <c r="D96" s="43">
        <f>+'48'!D29</f>
        <v>69179936848</v>
      </c>
      <c r="E96" s="7"/>
    </row>
    <row r="97" spans="1:5" ht="60" customHeight="1">
      <c r="A97" s="130" t="s">
        <v>282</v>
      </c>
      <c r="B97" s="130"/>
      <c r="C97" s="130"/>
      <c r="D97" s="130"/>
      <c r="E97" s="130"/>
    </row>
  </sheetData>
  <mergeCells count="3">
    <mergeCell ref="A97:E97"/>
    <mergeCell ref="A2:E2"/>
    <mergeCell ref="A3:E3"/>
  </mergeCells>
  <conditionalFormatting sqref="B36">
    <cfRule type="expression" priority="1" stopIfTrue="1">
      <formula xml:space="preserve"> #REF! &lt;&gt; ""</formula>
    </cfRule>
  </conditionalFormatting>
  <pageMargins left="0.70866141732283472" right="0.70866141732283472" top="0.74803149606299213" bottom="0.74803149606299213" header="0.31496062992125984" footer="0.31496062992125984"/>
  <pageSetup scale="8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49"/>
  <sheetViews>
    <sheetView workbookViewId="0">
      <pane ySplit="6" topLeftCell="A26" activePane="bottomLeft" state="frozen"/>
      <selection pane="bottomLeft" activeCell="C29" sqref="C29"/>
    </sheetView>
  </sheetViews>
  <sheetFormatPr defaultRowHeight="15"/>
  <cols>
    <col min="1" max="1" width="6.28515625" customWidth="1"/>
    <col min="2" max="2" width="47" customWidth="1"/>
    <col min="3" max="6" width="11.5703125" customWidth="1"/>
    <col min="8" max="8" width="15.7109375" customWidth="1"/>
    <col min="9" max="9" width="14.7109375" customWidth="1"/>
  </cols>
  <sheetData>
    <row r="1" spans="1:9" ht="15.75">
      <c r="F1" s="1" t="s">
        <v>180</v>
      </c>
    </row>
    <row r="2" spans="1:9" ht="15.75">
      <c r="A2" s="131" t="s">
        <v>376</v>
      </c>
      <c r="B2" s="131"/>
      <c r="C2" s="131"/>
      <c r="D2" s="131"/>
      <c r="E2" s="131"/>
      <c r="F2" s="131"/>
    </row>
    <row r="3" spans="1:9" ht="15.75">
      <c r="A3" s="120" t="str">
        <f>+'51'!A3:E3</f>
        <v>( Kèm theo Quyết định số:  362 /QĐ-UBND ngày 29/4/2026 của UBND xã Thiên Phủ)</v>
      </c>
      <c r="B3" s="120"/>
      <c r="C3" s="120"/>
      <c r="D3" s="120"/>
      <c r="E3" s="120"/>
      <c r="F3" s="120"/>
    </row>
    <row r="4" spans="1:9" ht="15.75">
      <c r="F4" s="2" t="s">
        <v>5</v>
      </c>
    </row>
    <row r="5" spans="1:9" ht="15.75">
      <c r="A5" s="122" t="s">
        <v>0</v>
      </c>
      <c r="B5" s="122" t="s">
        <v>1</v>
      </c>
      <c r="C5" s="122" t="s">
        <v>175</v>
      </c>
      <c r="D5" s="122" t="s">
        <v>193</v>
      </c>
      <c r="E5" s="122" t="s">
        <v>56</v>
      </c>
      <c r="F5" s="122"/>
    </row>
    <row r="6" spans="1:9" ht="31.5">
      <c r="A6" s="122"/>
      <c r="B6" s="122"/>
      <c r="C6" s="122"/>
      <c r="D6" s="122"/>
      <c r="E6" s="5" t="s">
        <v>57</v>
      </c>
      <c r="F6" s="5" t="s">
        <v>113</v>
      </c>
    </row>
    <row r="7" spans="1:9" s="30" customFormat="1" ht="15.75">
      <c r="A7" s="28" t="s">
        <v>2</v>
      </c>
      <c r="B7" s="28" t="s">
        <v>3</v>
      </c>
      <c r="C7" s="28">
        <v>1</v>
      </c>
      <c r="D7" s="28">
        <v>2</v>
      </c>
      <c r="E7" s="28" t="s">
        <v>85</v>
      </c>
      <c r="F7" s="28" t="s">
        <v>86</v>
      </c>
    </row>
    <row r="8" spans="1:9" ht="15.75">
      <c r="A8" s="5"/>
      <c r="B8" s="6" t="s">
        <v>14</v>
      </c>
      <c r="C8" s="39">
        <f>+C10+C46</f>
        <v>70343</v>
      </c>
      <c r="D8" s="39">
        <f>+D10+D46</f>
        <v>187465.54594799998</v>
      </c>
      <c r="E8" s="39">
        <f>+D8-C8</f>
        <v>117122.54594799998</v>
      </c>
      <c r="F8" s="35">
        <f>+D8/C8</f>
        <v>2.6650206267574599</v>
      </c>
      <c r="H8">
        <v>187709.92334800001</v>
      </c>
    </row>
    <row r="9" spans="1:9" ht="31.5">
      <c r="A9" s="5" t="s">
        <v>2</v>
      </c>
      <c r="B9" s="6" t="s">
        <v>145</v>
      </c>
      <c r="C9" s="39"/>
      <c r="D9" s="39"/>
      <c r="E9" s="39">
        <f t="shared" ref="E9:E46" si="0">+D9-C9</f>
        <v>0</v>
      </c>
      <c r="F9" s="35"/>
      <c r="H9" s="80">
        <f>+H8-D8</f>
        <v>244.37740000002668</v>
      </c>
      <c r="I9">
        <v>187706.40594799997</v>
      </c>
    </row>
    <row r="10" spans="1:9" ht="31.5">
      <c r="A10" s="5" t="s">
        <v>3</v>
      </c>
      <c r="B10" s="21" t="s">
        <v>284</v>
      </c>
      <c r="C10" s="39">
        <f>+C11+C28+C42+C43+C44+C45</f>
        <v>70343</v>
      </c>
      <c r="D10" s="39">
        <f t="shared" ref="D10" si="1">+D11+D28+D42+D43+D44+D45</f>
        <v>118285.60909999999</v>
      </c>
      <c r="E10" s="39">
        <f t="shared" si="0"/>
        <v>47942.609099999987</v>
      </c>
      <c r="F10" s="35">
        <f t="shared" ref="F10:F45" si="2">+D10/C10</f>
        <v>1.6815547972079665</v>
      </c>
    </row>
    <row r="11" spans="1:9" ht="15.75">
      <c r="A11" s="5" t="s">
        <v>11</v>
      </c>
      <c r="B11" s="6" t="s">
        <v>146</v>
      </c>
      <c r="C11" s="39">
        <f>+SUM(C12:C27)</f>
        <v>0</v>
      </c>
      <c r="D11" s="39">
        <f>+SUM(D12:D27)</f>
        <v>15059.557499999999</v>
      </c>
      <c r="E11" s="39">
        <f>+D11-C11</f>
        <v>15059.557499999999</v>
      </c>
      <c r="F11" s="79">
        <f t="shared" ref="F11" si="3">+SUM(F12:F27)</f>
        <v>0</v>
      </c>
    </row>
    <row r="12" spans="1:9" ht="15.75">
      <c r="A12" s="4">
        <v>1</v>
      </c>
      <c r="B12" s="7" t="s">
        <v>115</v>
      </c>
      <c r="C12" s="39"/>
      <c r="D12" s="39"/>
      <c r="E12" s="39">
        <f t="shared" si="0"/>
        <v>0</v>
      </c>
      <c r="F12" s="35"/>
    </row>
    <row r="13" spans="1:9" ht="15.75">
      <c r="A13" s="4" t="s">
        <v>4</v>
      </c>
      <c r="B13" s="7" t="s">
        <v>117</v>
      </c>
      <c r="C13" s="39"/>
      <c r="D13" s="39">
        <v>292.64400000000001</v>
      </c>
      <c r="E13" s="39">
        <f t="shared" si="0"/>
        <v>292.64400000000001</v>
      </c>
      <c r="F13" s="35"/>
    </row>
    <row r="14" spans="1:9" ht="15.75">
      <c r="A14" s="4" t="s">
        <v>4</v>
      </c>
      <c r="B14" s="7" t="s">
        <v>118</v>
      </c>
      <c r="C14" s="39"/>
      <c r="D14" s="39"/>
      <c r="E14" s="39">
        <f t="shared" si="0"/>
        <v>0</v>
      </c>
      <c r="F14" s="35"/>
    </row>
    <row r="15" spans="1:9" ht="15.75">
      <c r="A15" s="4" t="s">
        <v>4</v>
      </c>
      <c r="B15" s="7" t="s">
        <v>147</v>
      </c>
      <c r="C15" s="39"/>
      <c r="D15" s="39"/>
      <c r="E15" s="39">
        <f t="shared" si="0"/>
        <v>0</v>
      </c>
      <c r="F15" s="35"/>
    </row>
    <row r="16" spans="1:9" ht="15.75">
      <c r="A16" s="4" t="s">
        <v>4</v>
      </c>
      <c r="B16" s="7" t="s">
        <v>148</v>
      </c>
      <c r="C16" s="39"/>
      <c r="D16" s="39"/>
      <c r="E16" s="39">
        <f t="shared" si="0"/>
        <v>0</v>
      </c>
      <c r="F16" s="35"/>
    </row>
    <row r="17" spans="1:6" ht="15.75">
      <c r="A17" s="4" t="s">
        <v>4</v>
      </c>
      <c r="B17" s="7" t="s">
        <v>149</v>
      </c>
      <c r="C17" s="39"/>
      <c r="D17" s="39"/>
      <c r="E17" s="39">
        <f t="shared" si="0"/>
        <v>0</v>
      </c>
      <c r="F17" s="35"/>
    </row>
    <row r="18" spans="1:6" ht="15.75">
      <c r="A18" s="4" t="s">
        <v>4</v>
      </c>
      <c r="B18" s="7" t="s">
        <v>150</v>
      </c>
      <c r="C18" s="39"/>
      <c r="D18" s="39">
        <v>1364.9949999999999</v>
      </c>
      <c r="E18" s="39">
        <f t="shared" si="0"/>
        <v>1364.9949999999999</v>
      </c>
      <c r="F18" s="35"/>
    </row>
    <row r="19" spans="1:6" ht="15.75">
      <c r="A19" s="4" t="s">
        <v>4</v>
      </c>
      <c r="B19" s="7" t="s">
        <v>151</v>
      </c>
      <c r="C19" s="39"/>
      <c r="D19" s="39"/>
      <c r="E19" s="39">
        <f t="shared" si="0"/>
        <v>0</v>
      </c>
      <c r="F19" s="35"/>
    </row>
    <row r="20" spans="1:6" ht="15.75">
      <c r="A20" s="4" t="s">
        <v>4</v>
      </c>
      <c r="B20" s="7" t="s">
        <v>152</v>
      </c>
      <c r="C20" s="39"/>
      <c r="D20" s="39"/>
      <c r="E20" s="39">
        <f t="shared" si="0"/>
        <v>0</v>
      </c>
      <c r="F20" s="35"/>
    </row>
    <row r="21" spans="1:6" ht="15.75">
      <c r="A21" s="4" t="s">
        <v>4</v>
      </c>
      <c r="B21" s="7" t="s">
        <v>153</v>
      </c>
      <c r="C21" s="39"/>
      <c r="D21" s="39"/>
      <c r="E21" s="39">
        <f t="shared" si="0"/>
        <v>0</v>
      </c>
      <c r="F21" s="35"/>
    </row>
    <row r="22" spans="1:6" ht="15.75">
      <c r="A22" s="4" t="s">
        <v>4</v>
      </c>
      <c r="B22" s="7" t="s">
        <v>154</v>
      </c>
      <c r="C22" s="39"/>
      <c r="D22" s="39">
        <v>9020.4145000000008</v>
      </c>
      <c r="E22" s="39">
        <f t="shared" si="0"/>
        <v>9020.4145000000008</v>
      </c>
      <c r="F22" s="35"/>
    </row>
    <row r="23" spans="1:6" ht="31.5">
      <c r="A23" s="4" t="s">
        <v>4</v>
      </c>
      <c r="B23" s="7" t="s">
        <v>155</v>
      </c>
      <c r="C23" s="39"/>
      <c r="D23" s="39">
        <v>4381.5039999999999</v>
      </c>
      <c r="E23" s="39">
        <f t="shared" si="0"/>
        <v>4381.5039999999999</v>
      </c>
      <c r="F23" s="35"/>
    </row>
    <row r="24" spans="1:6" ht="15.75">
      <c r="A24" s="4" t="s">
        <v>4</v>
      </c>
      <c r="B24" s="7" t="s">
        <v>156</v>
      </c>
      <c r="C24" s="39"/>
      <c r="D24" s="39"/>
      <c r="E24" s="39">
        <f t="shared" si="0"/>
        <v>0</v>
      </c>
      <c r="F24" s="35"/>
    </row>
    <row r="25" spans="1:6" ht="15.75">
      <c r="A25" s="4" t="s">
        <v>4</v>
      </c>
      <c r="B25" s="7" t="s">
        <v>157</v>
      </c>
      <c r="C25" s="39"/>
      <c r="D25" s="39"/>
      <c r="E25" s="39">
        <f t="shared" si="0"/>
        <v>0</v>
      </c>
      <c r="F25" s="35"/>
    </row>
    <row r="26" spans="1:6" ht="63">
      <c r="A26" s="4">
        <v>2</v>
      </c>
      <c r="B26" s="7" t="s">
        <v>121</v>
      </c>
      <c r="C26" s="39"/>
      <c r="D26" s="39"/>
      <c r="E26" s="39">
        <f t="shared" si="0"/>
        <v>0</v>
      </c>
      <c r="F26" s="35"/>
    </row>
    <row r="27" spans="1:6" ht="15.75">
      <c r="A27" s="4">
        <v>3</v>
      </c>
      <c r="B27" s="7" t="s">
        <v>122</v>
      </c>
      <c r="C27" s="39"/>
      <c r="D27" s="39"/>
      <c r="E27" s="39">
        <f t="shared" si="0"/>
        <v>0</v>
      </c>
      <c r="F27" s="35"/>
    </row>
    <row r="28" spans="1:6" ht="15.75">
      <c r="A28" s="5" t="s">
        <v>7</v>
      </c>
      <c r="B28" s="6" t="s">
        <v>15</v>
      </c>
      <c r="C28" s="81">
        <f>+SUM(C29:C41)</f>
        <v>68921</v>
      </c>
      <c r="D28" s="81">
        <f t="shared" ref="D28" si="4">+SUM(D29:D41)</f>
        <v>102985.1936</v>
      </c>
      <c r="E28" s="39">
        <f t="shared" si="0"/>
        <v>34064.193599999999</v>
      </c>
      <c r="F28" s="35">
        <f t="shared" si="2"/>
        <v>1.4942498454752542</v>
      </c>
    </row>
    <row r="29" spans="1:6" ht="15.75">
      <c r="A29" s="4" t="s">
        <v>4</v>
      </c>
      <c r="B29" s="7" t="s">
        <v>117</v>
      </c>
      <c r="C29" s="81">
        <f>41253-100</f>
        <v>41153</v>
      </c>
      <c r="D29" s="39">
        <v>44519.9977</v>
      </c>
      <c r="E29" s="39">
        <f t="shared" si="0"/>
        <v>3366.9976999999999</v>
      </c>
      <c r="F29" s="35">
        <f t="shared" si="2"/>
        <v>1.0818165795932253</v>
      </c>
    </row>
    <row r="30" spans="1:6" ht="15.75">
      <c r="A30" s="4" t="s">
        <v>4</v>
      </c>
      <c r="B30" s="7" t="s">
        <v>134</v>
      </c>
      <c r="C30" s="81"/>
      <c r="D30" s="39"/>
      <c r="E30" s="39">
        <f t="shared" si="0"/>
        <v>0</v>
      </c>
      <c r="F30" s="35"/>
    </row>
    <row r="31" spans="1:6" ht="15.75">
      <c r="A31" s="4" t="s">
        <v>4</v>
      </c>
      <c r="B31" s="7" t="s">
        <v>147</v>
      </c>
      <c r="C31" s="81">
        <v>100</v>
      </c>
      <c r="D31" s="39">
        <v>148</v>
      </c>
      <c r="E31" s="39">
        <f t="shared" si="0"/>
        <v>48</v>
      </c>
      <c r="F31" s="35">
        <f t="shared" si="2"/>
        <v>1.48</v>
      </c>
    </row>
    <row r="32" spans="1:6" ht="15.75">
      <c r="A32" s="4" t="s">
        <v>4</v>
      </c>
      <c r="B32" s="7" t="s">
        <v>148</v>
      </c>
      <c r="C32" s="81">
        <v>768</v>
      </c>
      <c r="D32" s="39">
        <v>752.45799999999997</v>
      </c>
      <c r="E32" s="39">
        <f t="shared" si="0"/>
        <v>-15.54200000000003</v>
      </c>
      <c r="F32" s="35">
        <f t="shared" si="2"/>
        <v>0.97976302083333333</v>
      </c>
    </row>
    <row r="33" spans="1:6" ht="15.75">
      <c r="A33" s="4" t="s">
        <v>4</v>
      </c>
      <c r="B33" s="7" t="s">
        <v>149</v>
      </c>
      <c r="C33" s="81">
        <v>7506</v>
      </c>
      <c r="D33" s="39">
        <v>7087.7110300000004</v>
      </c>
      <c r="E33" s="39">
        <f t="shared" si="0"/>
        <v>-418.28896999999961</v>
      </c>
      <c r="F33" s="35">
        <f t="shared" si="2"/>
        <v>0.94427271915800703</v>
      </c>
    </row>
    <row r="34" spans="1:6" ht="15.75">
      <c r="A34" s="4" t="s">
        <v>4</v>
      </c>
      <c r="B34" s="7" t="s">
        <v>150</v>
      </c>
      <c r="C34" s="81">
        <f>287-10</f>
        <v>277</v>
      </c>
      <c r="D34" s="39">
        <v>1007.538</v>
      </c>
      <c r="E34" s="39">
        <f t="shared" si="0"/>
        <v>730.53800000000001</v>
      </c>
      <c r="F34" s="35">
        <f t="shared" si="2"/>
        <v>3.6373212996389892</v>
      </c>
    </row>
    <row r="35" spans="1:6" ht="15.75">
      <c r="A35" s="4" t="s">
        <v>4</v>
      </c>
      <c r="B35" s="7" t="s">
        <v>151</v>
      </c>
      <c r="C35" s="81"/>
      <c r="D35" s="39"/>
      <c r="E35" s="39">
        <f t="shared" si="0"/>
        <v>0</v>
      </c>
      <c r="F35" s="35"/>
    </row>
    <row r="36" spans="1:6" ht="15.75">
      <c r="A36" s="4" t="s">
        <v>4</v>
      </c>
      <c r="B36" s="7" t="s">
        <v>152</v>
      </c>
      <c r="C36" s="81"/>
      <c r="D36" s="39">
        <v>88.6</v>
      </c>
      <c r="E36" s="39">
        <f t="shared" si="0"/>
        <v>88.6</v>
      </c>
      <c r="F36" s="35"/>
    </row>
    <row r="37" spans="1:6" ht="15.75">
      <c r="A37" s="4" t="s">
        <v>4</v>
      </c>
      <c r="B37" s="7" t="s">
        <v>153</v>
      </c>
      <c r="C37" s="81">
        <f>179-10</f>
        <v>169</v>
      </c>
      <c r="D37" s="39">
        <v>169</v>
      </c>
      <c r="E37" s="39">
        <f t="shared" si="0"/>
        <v>0</v>
      </c>
      <c r="F37" s="35">
        <f t="shared" si="2"/>
        <v>1</v>
      </c>
    </row>
    <row r="38" spans="1:6" ht="15.75">
      <c r="A38" s="4" t="s">
        <v>4</v>
      </c>
      <c r="B38" s="7" t="s">
        <v>154</v>
      </c>
      <c r="C38" s="81">
        <v>3017.6869999999999</v>
      </c>
      <c r="D38" s="39">
        <v>22409.425999999999</v>
      </c>
      <c r="E38" s="39">
        <f t="shared" si="0"/>
        <v>19391.739000000001</v>
      </c>
      <c r="F38" s="35">
        <f t="shared" si="2"/>
        <v>7.4260272851359339</v>
      </c>
    </row>
    <row r="39" spans="1:6" ht="31.5">
      <c r="A39" s="4" t="s">
        <v>4</v>
      </c>
      <c r="B39" s="7" t="s">
        <v>155</v>
      </c>
      <c r="C39" s="81">
        <f>14262.313-155</f>
        <v>14107.313</v>
      </c>
      <c r="D39" s="39">
        <v>21745.706620000001</v>
      </c>
      <c r="E39" s="39">
        <f t="shared" si="0"/>
        <v>7638.3936200000007</v>
      </c>
      <c r="F39" s="35">
        <f t="shared" si="2"/>
        <v>1.5414492199896608</v>
      </c>
    </row>
    <row r="40" spans="1:6" ht="15.75">
      <c r="A40" s="4" t="s">
        <v>4</v>
      </c>
      <c r="B40" s="7" t="s">
        <v>156</v>
      </c>
      <c r="C40" s="81">
        <v>1797</v>
      </c>
      <c r="D40" s="39">
        <f>5297.61625-240.86</f>
        <v>5056.7562500000004</v>
      </c>
      <c r="E40" s="39">
        <f t="shared" si="0"/>
        <v>3259.7562500000004</v>
      </c>
      <c r="F40" s="35">
        <f t="shared" si="2"/>
        <v>2.8139990261547023</v>
      </c>
    </row>
    <row r="41" spans="1:6" ht="15.75">
      <c r="A41" s="4" t="s">
        <v>4</v>
      </c>
      <c r="B41" s="7" t="s">
        <v>158</v>
      </c>
      <c r="C41" s="81">
        <v>26</v>
      </c>
      <c r="D41" s="39"/>
      <c r="E41" s="39">
        <f t="shared" si="0"/>
        <v>-26</v>
      </c>
      <c r="F41" s="35">
        <f t="shared" si="2"/>
        <v>0</v>
      </c>
    </row>
    <row r="42" spans="1:6" ht="31.5">
      <c r="A42" s="5" t="s">
        <v>8</v>
      </c>
      <c r="B42" s="6" t="s">
        <v>125</v>
      </c>
      <c r="C42" s="39"/>
      <c r="D42" s="39"/>
      <c r="E42" s="39">
        <f t="shared" si="0"/>
        <v>0</v>
      </c>
      <c r="F42" s="35"/>
    </row>
    <row r="43" spans="1:6" ht="15.75">
      <c r="A43" s="5" t="s">
        <v>9</v>
      </c>
      <c r="B43" s="6" t="s">
        <v>126</v>
      </c>
      <c r="C43" s="39"/>
      <c r="D43" s="39"/>
      <c r="E43" s="39">
        <f t="shared" si="0"/>
        <v>0</v>
      </c>
      <c r="F43" s="35"/>
    </row>
    <row r="44" spans="1:6" ht="15.75">
      <c r="A44" s="5" t="s">
        <v>23</v>
      </c>
      <c r="B44" s="6" t="s">
        <v>63</v>
      </c>
      <c r="C44" s="81">
        <v>1147</v>
      </c>
      <c r="D44" s="39">
        <f>+'51'!D25/1000000</f>
        <v>240.858</v>
      </c>
      <c r="E44" s="39">
        <f t="shared" si="0"/>
        <v>-906.14200000000005</v>
      </c>
      <c r="F44" s="35">
        <f t="shared" si="2"/>
        <v>0.20998953792502181</v>
      </c>
    </row>
    <row r="45" spans="1:6" ht="15.75">
      <c r="A45" s="5" t="s">
        <v>123</v>
      </c>
      <c r="B45" s="6" t="s">
        <v>17</v>
      </c>
      <c r="C45" s="39">
        <f>265+10</f>
        <v>275</v>
      </c>
      <c r="D45" s="39"/>
      <c r="E45" s="39">
        <f t="shared" si="0"/>
        <v>-275</v>
      </c>
      <c r="F45" s="35">
        <f t="shared" si="2"/>
        <v>0</v>
      </c>
    </row>
    <row r="46" spans="1:6" ht="15.75">
      <c r="A46" s="5" t="s">
        <v>10</v>
      </c>
      <c r="B46" s="6" t="s">
        <v>135</v>
      </c>
      <c r="C46" s="39"/>
      <c r="D46" s="39">
        <v>69179.936847999998</v>
      </c>
      <c r="E46" s="39">
        <f t="shared" si="0"/>
        <v>69179.936847999998</v>
      </c>
      <c r="F46" s="35"/>
    </row>
    <row r="47" spans="1:6" ht="20.25" customHeight="1">
      <c r="A47" s="3" t="s">
        <v>171</v>
      </c>
    </row>
    <row r="48" spans="1:6" ht="23.25" customHeight="1">
      <c r="A48" s="25" t="s">
        <v>159</v>
      </c>
      <c r="B48" s="24"/>
    </row>
    <row r="49" spans="1:6" ht="54" customHeight="1">
      <c r="A49" s="126" t="s">
        <v>283</v>
      </c>
      <c r="B49" s="126"/>
      <c r="C49" s="126"/>
      <c r="D49" s="126"/>
      <c r="E49" s="126"/>
      <c r="F49" s="126"/>
    </row>
  </sheetData>
  <mergeCells count="8">
    <mergeCell ref="A2:F2"/>
    <mergeCell ref="A3:F3"/>
    <mergeCell ref="A49:F49"/>
    <mergeCell ref="A5:A6"/>
    <mergeCell ref="B5:B6"/>
    <mergeCell ref="C5:C6"/>
    <mergeCell ref="D5:D6"/>
    <mergeCell ref="E5:F5"/>
  </mergeCells>
  <pageMargins left="0.70866141732283472" right="0.47244094488188981" top="0.35433070866141736" bottom="0.35433070866141736" header="0.31496062992125984" footer="0.31496062992125984"/>
  <pageSetup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K98"/>
  <sheetViews>
    <sheetView zoomScale="85" zoomScaleNormal="85" workbookViewId="0">
      <selection activeCell="A3" sqref="A3:K3"/>
    </sheetView>
  </sheetViews>
  <sheetFormatPr defaultRowHeight="15"/>
  <cols>
    <col min="1" max="1" width="6.7109375" customWidth="1"/>
    <col min="2" max="2" width="34.85546875" customWidth="1"/>
    <col min="3" max="3" width="13.28515625" bestFit="1" customWidth="1"/>
    <col min="5" max="5" width="12.140625" bestFit="1" customWidth="1"/>
    <col min="6" max="6" width="9.28515625" bestFit="1" customWidth="1"/>
    <col min="8" max="8" width="9.85546875" customWidth="1"/>
    <col min="9" max="9" width="12.7109375" bestFit="1" customWidth="1"/>
    <col min="11" max="11" width="11.5703125" customWidth="1"/>
  </cols>
  <sheetData>
    <row r="1" spans="1:11" ht="15.75">
      <c r="K1" s="1" t="s">
        <v>181</v>
      </c>
    </row>
    <row r="2" spans="1:11" ht="15.75">
      <c r="A2" s="131" t="s">
        <v>674</v>
      </c>
      <c r="B2" s="131"/>
      <c r="C2" s="131"/>
      <c r="D2" s="131"/>
      <c r="E2" s="131"/>
      <c r="F2" s="131"/>
      <c r="G2" s="131"/>
      <c r="H2" s="131"/>
      <c r="I2" s="131"/>
      <c r="J2" s="131"/>
      <c r="K2" s="131"/>
    </row>
    <row r="3" spans="1:11">
      <c r="A3" s="132" t="str">
        <f>+'52'!A3:F3</f>
        <v>( Kèm theo Quyết định số:  362 /QĐ-UBND ngày 29/4/2026 của UBND xã Thiên Phủ)</v>
      </c>
      <c r="B3" s="133"/>
      <c r="C3" s="133"/>
      <c r="D3" s="133"/>
      <c r="E3" s="133"/>
      <c r="F3" s="133"/>
      <c r="G3" s="133"/>
      <c r="H3" s="133"/>
      <c r="I3" s="133"/>
      <c r="J3" s="133"/>
      <c r="K3" s="133"/>
    </row>
    <row r="4" spans="1:11" ht="15.75">
      <c r="K4" s="2" t="s">
        <v>5</v>
      </c>
    </row>
    <row r="5" spans="1:11" ht="15.75">
      <c r="A5" s="122" t="s">
        <v>0</v>
      </c>
      <c r="B5" s="122" t="s">
        <v>84</v>
      </c>
      <c r="C5" s="122" t="s">
        <v>378</v>
      </c>
      <c r="D5" s="122" t="s">
        <v>137</v>
      </c>
      <c r="E5" s="122"/>
      <c r="F5" s="122" t="s">
        <v>193</v>
      </c>
      <c r="G5" s="122" t="s">
        <v>137</v>
      </c>
      <c r="H5" s="122"/>
      <c r="I5" s="122" t="s">
        <v>92</v>
      </c>
      <c r="J5" s="122"/>
      <c r="K5" s="122"/>
    </row>
    <row r="6" spans="1:11" ht="47.25">
      <c r="A6" s="122"/>
      <c r="B6" s="122"/>
      <c r="C6" s="122"/>
      <c r="D6" s="5" t="s">
        <v>285</v>
      </c>
      <c r="E6" s="26" t="s">
        <v>286</v>
      </c>
      <c r="F6" s="122"/>
      <c r="G6" s="5" t="s">
        <v>285</v>
      </c>
      <c r="H6" s="26" t="s">
        <v>286</v>
      </c>
      <c r="I6" s="5" t="s">
        <v>138</v>
      </c>
      <c r="J6" s="5" t="s">
        <v>285</v>
      </c>
      <c r="K6" s="26" t="s">
        <v>286</v>
      </c>
    </row>
    <row r="7" spans="1:11" s="30" customFormat="1" ht="15.75">
      <c r="A7" s="28" t="s">
        <v>2</v>
      </c>
      <c r="B7" s="28" t="s">
        <v>3</v>
      </c>
      <c r="C7" s="28" t="s">
        <v>139</v>
      </c>
      <c r="D7" s="28">
        <v>2</v>
      </c>
      <c r="E7" s="28">
        <v>3</v>
      </c>
      <c r="F7" s="28" t="s">
        <v>140</v>
      </c>
      <c r="G7" s="28">
        <v>5</v>
      </c>
      <c r="H7" s="28">
        <v>6</v>
      </c>
      <c r="I7" s="28" t="s">
        <v>141</v>
      </c>
      <c r="J7" s="28" t="s">
        <v>142</v>
      </c>
      <c r="K7" s="28" t="s">
        <v>143</v>
      </c>
    </row>
    <row r="8" spans="1:11" s="64" customFormat="1" ht="15.75">
      <c r="A8" s="78"/>
      <c r="B8" s="6" t="s">
        <v>14</v>
      </c>
      <c r="C8" s="84">
        <f t="shared" ref="C8:K8" si="0">+C9+C28+C96+C97</f>
        <v>187418.94440000001</v>
      </c>
      <c r="D8" s="84">
        <f t="shared" si="0"/>
        <v>0</v>
      </c>
      <c r="E8" s="84">
        <f t="shared" si="0"/>
        <v>187418.94440000001</v>
      </c>
      <c r="F8" s="84">
        <f t="shared" si="0"/>
        <v>187709.92334800001</v>
      </c>
      <c r="G8" s="84">
        <f t="shared" si="0"/>
        <v>0</v>
      </c>
      <c r="H8" s="84">
        <f t="shared" si="0"/>
        <v>187709.92334800001</v>
      </c>
      <c r="I8" s="78">
        <f t="shared" si="0"/>
        <v>1.3418461569066802</v>
      </c>
      <c r="J8" s="78">
        <f t="shared" si="0"/>
        <v>0</v>
      </c>
      <c r="K8" s="78">
        <f t="shared" si="0"/>
        <v>1.3418461569066802</v>
      </c>
    </row>
    <row r="9" spans="1:11" ht="15.75">
      <c r="A9" s="5" t="s">
        <v>2</v>
      </c>
      <c r="B9" s="6" t="s">
        <v>114</v>
      </c>
      <c r="C9" s="41">
        <f>+C10+C20+C24+C25+C26+C27</f>
        <v>70343</v>
      </c>
      <c r="D9" s="41">
        <f t="shared" ref="D9:H9" si="1">+D10+D20+D24+D25+D26+D27</f>
        <v>0</v>
      </c>
      <c r="E9" s="41">
        <f t="shared" si="1"/>
        <v>70343</v>
      </c>
      <c r="F9" s="41">
        <f t="shared" si="1"/>
        <v>58420.741499999996</v>
      </c>
      <c r="G9" s="41">
        <f t="shared" si="1"/>
        <v>0</v>
      </c>
      <c r="H9" s="41">
        <f t="shared" si="1"/>
        <v>58420.741499999996</v>
      </c>
      <c r="I9" s="35">
        <f t="shared" ref="I9:I73" si="2">+F9/C9</f>
        <v>0.83051251012893956</v>
      </c>
      <c r="J9" s="79"/>
      <c r="K9" s="35">
        <f t="shared" ref="K9:K73" si="3">+H9/E9</f>
        <v>0.83051251012893956</v>
      </c>
    </row>
    <row r="10" spans="1:11" s="64" customFormat="1" ht="15.75">
      <c r="A10" s="78" t="s">
        <v>11</v>
      </c>
      <c r="B10" s="6" t="s">
        <v>90</v>
      </c>
      <c r="C10" s="84">
        <f>+C11+C18+C19</f>
        <v>0</v>
      </c>
      <c r="D10" s="84">
        <f t="shared" ref="D10:H10" si="4">+D11+D18+D19</f>
        <v>0</v>
      </c>
      <c r="E10" s="84">
        <f t="shared" si="4"/>
        <v>0</v>
      </c>
      <c r="F10" s="84">
        <f t="shared" si="4"/>
        <v>704.26099999999997</v>
      </c>
      <c r="G10" s="84">
        <f t="shared" si="4"/>
        <v>0</v>
      </c>
      <c r="H10" s="84">
        <f t="shared" si="4"/>
        <v>704.26099999999997</v>
      </c>
      <c r="I10" s="82"/>
      <c r="J10" s="78"/>
      <c r="K10" s="82"/>
    </row>
    <row r="11" spans="1:11" ht="15.75">
      <c r="A11" s="4">
        <v>1</v>
      </c>
      <c r="B11" s="7" t="s">
        <v>115</v>
      </c>
      <c r="C11" s="41">
        <f>+D11+E11</f>
        <v>0</v>
      </c>
      <c r="D11" s="41"/>
      <c r="E11" s="41"/>
      <c r="F11" s="41">
        <f>+G11+H11</f>
        <v>704.26099999999997</v>
      </c>
      <c r="G11" s="41"/>
      <c r="H11" s="41">
        <f>+'51'!D10/1000000</f>
        <v>704.26099999999997</v>
      </c>
      <c r="I11" s="35"/>
      <c r="J11" s="79"/>
      <c r="K11" s="35"/>
    </row>
    <row r="12" spans="1:11" ht="15.75">
      <c r="A12" s="4"/>
      <c r="B12" s="8" t="s">
        <v>116</v>
      </c>
      <c r="C12" s="41">
        <f t="shared" ref="C12:C73" si="5">+D12+E12</f>
        <v>0</v>
      </c>
      <c r="D12" s="41"/>
      <c r="E12" s="41"/>
      <c r="F12" s="41"/>
      <c r="G12" s="41"/>
      <c r="H12" s="41"/>
      <c r="I12" s="35"/>
      <c r="J12" s="79"/>
      <c r="K12" s="35"/>
    </row>
    <row r="13" spans="1:11" ht="15.75">
      <c r="A13" s="4" t="s">
        <v>4</v>
      </c>
      <c r="B13" s="8" t="s">
        <v>117</v>
      </c>
      <c r="C13" s="41">
        <f t="shared" si="5"/>
        <v>0</v>
      </c>
      <c r="D13" s="41"/>
      <c r="E13" s="41"/>
      <c r="F13" s="41"/>
      <c r="G13" s="41"/>
      <c r="H13" s="41"/>
      <c r="I13" s="35"/>
      <c r="J13" s="79"/>
      <c r="K13" s="35"/>
    </row>
    <row r="14" spans="1:11" ht="15.75">
      <c r="A14" s="4" t="s">
        <v>4</v>
      </c>
      <c r="B14" s="8" t="s">
        <v>118</v>
      </c>
      <c r="C14" s="41">
        <f t="shared" si="5"/>
        <v>0</v>
      </c>
      <c r="D14" s="41"/>
      <c r="E14" s="41"/>
      <c r="F14" s="41"/>
      <c r="G14" s="41"/>
      <c r="H14" s="41"/>
      <c r="I14" s="35"/>
      <c r="J14" s="79"/>
      <c r="K14" s="35"/>
    </row>
    <row r="15" spans="1:11" ht="15.75">
      <c r="A15" s="4"/>
      <c r="B15" s="8" t="s">
        <v>119</v>
      </c>
      <c r="C15" s="41">
        <f t="shared" si="5"/>
        <v>0</v>
      </c>
      <c r="D15" s="41"/>
      <c r="E15" s="41"/>
      <c r="F15" s="41"/>
      <c r="G15" s="41"/>
      <c r="H15" s="41"/>
      <c r="I15" s="35"/>
      <c r="J15" s="79"/>
      <c r="K15" s="35"/>
    </row>
    <row r="16" spans="1:11" ht="31.5">
      <c r="A16" s="4" t="s">
        <v>4</v>
      </c>
      <c r="B16" s="8" t="s">
        <v>120</v>
      </c>
      <c r="C16" s="41">
        <f t="shared" si="5"/>
        <v>0</v>
      </c>
      <c r="D16" s="41"/>
      <c r="E16" s="41"/>
      <c r="F16" s="41"/>
      <c r="G16" s="41"/>
      <c r="H16" s="41"/>
      <c r="I16" s="35"/>
      <c r="J16" s="79"/>
      <c r="K16" s="35"/>
    </row>
    <row r="17" spans="1:11" ht="31.5">
      <c r="A17" s="4" t="s">
        <v>4</v>
      </c>
      <c r="B17" s="8" t="s">
        <v>144</v>
      </c>
      <c r="C17" s="41">
        <f t="shared" si="5"/>
        <v>0</v>
      </c>
      <c r="D17" s="41"/>
      <c r="E17" s="41"/>
      <c r="F17" s="41"/>
      <c r="G17" s="41"/>
      <c r="H17" s="41"/>
      <c r="I17" s="35"/>
      <c r="J17" s="79"/>
      <c r="K17" s="35"/>
    </row>
    <row r="18" spans="1:11" ht="94.5">
      <c r="A18" s="4">
        <v>2</v>
      </c>
      <c r="B18" s="7" t="s">
        <v>121</v>
      </c>
      <c r="C18" s="41">
        <f>+D18+E18</f>
        <v>0</v>
      </c>
      <c r="D18" s="41"/>
      <c r="E18" s="41"/>
      <c r="F18" s="41"/>
      <c r="G18" s="41"/>
      <c r="H18" s="41"/>
      <c r="I18" s="35"/>
      <c r="J18" s="79"/>
      <c r="K18" s="35"/>
    </row>
    <row r="19" spans="1:11" ht="15.75">
      <c r="A19" s="4">
        <v>3</v>
      </c>
      <c r="B19" s="7" t="s">
        <v>122</v>
      </c>
      <c r="C19" s="41">
        <f t="shared" si="5"/>
        <v>0</v>
      </c>
      <c r="D19" s="41"/>
      <c r="E19" s="41"/>
      <c r="F19" s="41"/>
      <c r="G19" s="41"/>
      <c r="H19" s="41"/>
      <c r="I19" s="35"/>
      <c r="J19" s="79"/>
      <c r="K19" s="35"/>
    </row>
    <row r="20" spans="1:11" s="64" customFormat="1" ht="15.75">
      <c r="A20" s="78" t="s">
        <v>7</v>
      </c>
      <c r="B20" s="6" t="s">
        <v>15</v>
      </c>
      <c r="C20" s="84">
        <f>+D20+E20</f>
        <v>68921</v>
      </c>
      <c r="D20" s="84"/>
      <c r="E20" s="86">
        <f>+'51'!C19/1000000-275</f>
        <v>68921</v>
      </c>
      <c r="F20" s="84">
        <f>+G20+H20</f>
        <v>57475.622499999998</v>
      </c>
      <c r="G20" s="84"/>
      <c r="H20" s="86">
        <f>+'51'!D19/1000000</f>
        <v>57475.622499999998</v>
      </c>
      <c r="I20" s="82">
        <f t="shared" si="2"/>
        <v>0.83393483118352896</v>
      </c>
      <c r="J20" s="78"/>
      <c r="K20" s="82">
        <f t="shared" si="3"/>
        <v>0.83393483118352896</v>
      </c>
    </row>
    <row r="21" spans="1:11" ht="15.75">
      <c r="A21" s="4"/>
      <c r="B21" s="8" t="s">
        <v>27</v>
      </c>
      <c r="C21" s="41">
        <f t="shared" si="5"/>
        <v>41253</v>
      </c>
      <c r="D21" s="41">
        <f t="shared" ref="D21:H21" si="6">+D22+D23</f>
        <v>0</v>
      </c>
      <c r="E21" s="41">
        <f t="shared" si="6"/>
        <v>41253</v>
      </c>
      <c r="F21" s="41">
        <f>+F22+F23</f>
        <v>31757.226200000001</v>
      </c>
      <c r="G21" s="41">
        <f t="shared" si="6"/>
        <v>0</v>
      </c>
      <c r="H21" s="41">
        <f t="shared" si="6"/>
        <v>31757.226200000001</v>
      </c>
      <c r="I21" s="35">
        <f t="shared" si="2"/>
        <v>0.76981616367294503</v>
      </c>
      <c r="J21" s="79"/>
      <c r="K21" s="35">
        <f t="shared" si="3"/>
        <v>0.76981616367294503</v>
      </c>
    </row>
    <row r="22" spans="1:11" ht="15.75">
      <c r="A22" s="4">
        <v>1</v>
      </c>
      <c r="B22" s="8" t="s">
        <v>117</v>
      </c>
      <c r="C22" s="41">
        <f t="shared" si="5"/>
        <v>41253</v>
      </c>
      <c r="D22" s="41"/>
      <c r="E22" s="40">
        <f>+'51'!C21/1000000</f>
        <v>41253</v>
      </c>
      <c r="F22" s="41">
        <f t="shared" ref="F22" si="7">+G22+H22</f>
        <v>31757.226200000001</v>
      </c>
      <c r="G22" s="41"/>
      <c r="H22" s="40">
        <f>+'51'!D21/1000000</f>
        <v>31757.226200000001</v>
      </c>
      <c r="I22" s="35">
        <f t="shared" si="2"/>
        <v>0.76981616367294503</v>
      </c>
      <c r="J22" s="79"/>
      <c r="K22" s="35">
        <f t="shared" si="3"/>
        <v>0.76981616367294503</v>
      </c>
    </row>
    <row r="23" spans="1:11" ht="15.75">
      <c r="A23" s="4">
        <v>2</v>
      </c>
      <c r="B23" s="8" t="s">
        <v>118</v>
      </c>
      <c r="C23" s="41">
        <f t="shared" si="5"/>
        <v>0</v>
      </c>
      <c r="D23" s="41"/>
      <c r="E23" s="41"/>
      <c r="F23" s="41">
        <f>+G23+H23</f>
        <v>0</v>
      </c>
      <c r="G23" s="41"/>
      <c r="H23" s="41"/>
      <c r="I23" s="35"/>
      <c r="J23" s="79"/>
      <c r="K23" s="35"/>
    </row>
    <row r="24" spans="1:11" s="64" customFormat="1" ht="31.5">
      <c r="A24" s="78" t="s">
        <v>8</v>
      </c>
      <c r="B24" s="6" t="s">
        <v>16</v>
      </c>
      <c r="C24" s="84">
        <f t="shared" si="5"/>
        <v>0</v>
      </c>
      <c r="D24" s="84"/>
      <c r="E24" s="84"/>
      <c r="F24" s="84">
        <f t="shared" ref="F24:F27" si="8">+G24+H24</f>
        <v>0</v>
      </c>
      <c r="G24" s="84"/>
      <c r="H24" s="84"/>
      <c r="I24" s="82"/>
      <c r="J24" s="78"/>
      <c r="K24" s="82"/>
    </row>
    <row r="25" spans="1:11" ht="15.75">
      <c r="A25" s="5" t="s">
        <v>9</v>
      </c>
      <c r="B25" s="6" t="s">
        <v>62</v>
      </c>
      <c r="C25" s="41">
        <f t="shared" si="5"/>
        <v>0</v>
      </c>
      <c r="D25" s="41"/>
      <c r="E25" s="41"/>
      <c r="F25" s="41">
        <f t="shared" si="8"/>
        <v>0</v>
      </c>
      <c r="G25" s="41"/>
      <c r="H25" s="41"/>
      <c r="I25" s="35"/>
      <c r="J25" s="79"/>
      <c r="K25" s="35"/>
    </row>
    <row r="26" spans="1:11" ht="15.75">
      <c r="A26" s="5" t="s">
        <v>23</v>
      </c>
      <c r="B26" s="6" t="s">
        <v>63</v>
      </c>
      <c r="C26" s="41">
        <f t="shared" si="5"/>
        <v>1147</v>
      </c>
      <c r="D26" s="41"/>
      <c r="E26" s="40">
        <f>+'51'!C25/1000000</f>
        <v>1147</v>
      </c>
      <c r="F26" s="41">
        <f t="shared" si="8"/>
        <v>240.858</v>
      </c>
      <c r="G26" s="41"/>
      <c r="H26" s="41">
        <f>+'51'!D25/1000000</f>
        <v>240.858</v>
      </c>
      <c r="I26" s="35">
        <f t="shared" si="2"/>
        <v>0.20998953792502181</v>
      </c>
      <c r="J26" s="79"/>
      <c r="K26" s="35">
        <f t="shared" si="3"/>
        <v>0.20998953792502181</v>
      </c>
    </row>
    <row r="27" spans="1:11" ht="31.5">
      <c r="A27" s="5" t="s">
        <v>123</v>
      </c>
      <c r="B27" s="6" t="s">
        <v>17</v>
      </c>
      <c r="C27" s="41">
        <f t="shared" si="5"/>
        <v>275</v>
      </c>
      <c r="D27" s="41"/>
      <c r="E27" s="41">
        <f>+'52'!C45</f>
        <v>275</v>
      </c>
      <c r="F27" s="41">
        <f t="shared" si="8"/>
        <v>0</v>
      </c>
      <c r="G27" s="41"/>
      <c r="H27" s="41"/>
      <c r="I27" s="35">
        <f t="shared" si="2"/>
        <v>0</v>
      </c>
      <c r="J27" s="79"/>
      <c r="K27" s="35">
        <f t="shared" si="3"/>
        <v>0</v>
      </c>
    </row>
    <row r="28" spans="1:11" ht="31.5">
      <c r="A28" s="5" t="s">
        <v>3</v>
      </c>
      <c r="B28" s="6" t="s">
        <v>124</v>
      </c>
      <c r="C28" s="40">
        <f t="shared" ref="C28:H28" si="9">+C29+C54</f>
        <v>117075.94440000001</v>
      </c>
      <c r="D28" s="41">
        <f t="shared" si="9"/>
        <v>0</v>
      </c>
      <c r="E28" s="41">
        <f t="shared" si="9"/>
        <v>117075.94440000001</v>
      </c>
      <c r="F28" s="41">
        <f t="shared" si="9"/>
        <v>59864.869600000005</v>
      </c>
      <c r="G28" s="41">
        <f t="shared" si="9"/>
        <v>0</v>
      </c>
      <c r="H28" s="41">
        <f t="shared" si="9"/>
        <v>59864.869600000005</v>
      </c>
      <c r="I28" s="35">
        <f t="shared" si="2"/>
        <v>0.51133364677774062</v>
      </c>
      <c r="J28" s="79"/>
      <c r="K28" s="35">
        <f t="shared" si="3"/>
        <v>0.51133364677774062</v>
      </c>
    </row>
    <row r="29" spans="1:11" ht="31.5">
      <c r="A29" s="5" t="s">
        <v>11</v>
      </c>
      <c r="B29" s="6" t="s">
        <v>65</v>
      </c>
      <c r="C29" s="40">
        <f>+C30+C38+C45</f>
        <v>33962.543400000002</v>
      </c>
      <c r="D29" s="40">
        <f t="shared" ref="D29:H29" si="10">+D30+D38+D45</f>
        <v>0</v>
      </c>
      <c r="E29" s="40">
        <f t="shared" si="10"/>
        <v>33962.543400000002</v>
      </c>
      <c r="F29" s="40">
        <f t="shared" si="10"/>
        <v>25654.053599999999</v>
      </c>
      <c r="G29" s="40">
        <f t="shared" si="10"/>
        <v>0</v>
      </c>
      <c r="H29" s="40">
        <f t="shared" si="10"/>
        <v>25654.053599999999</v>
      </c>
      <c r="I29" s="35">
        <f t="shared" si="2"/>
        <v>0.75536314515243275</v>
      </c>
      <c r="J29" s="79"/>
      <c r="K29" s="35">
        <f t="shared" si="3"/>
        <v>0.75536314515243275</v>
      </c>
    </row>
    <row r="30" spans="1:11" s="68" customFormat="1" ht="47.25">
      <c r="A30" s="66">
        <f>+'51'!A29</f>
        <v>1</v>
      </c>
      <c r="B30" s="66" t="str">
        <f>+'51'!B29</f>
        <v>Chương trình mục tiêu quốc gia giảm nghèo bền vững giai đoạn 2021-2025</v>
      </c>
      <c r="C30" s="85">
        <f>+D30+E30</f>
        <v>11023.880999999999</v>
      </c>
      <c r="D30" s="85"/>
      <c r="E30" s="85">
        <f>+'51'!C29/1000000</f>
        <v>11023.880999999999</v>
      </c>
      <c r="F30" s="85">
        <f t="shared" ref="F30:F52" si="11">+G30+H30</f>
        <v>7252.5226000000002</v>
      </c>
      <c r="G30" s="85"/>
      <c r="H30" s="85">
        <f>+'51'!D29/1000000</f>
        <v>7252.5226000000002</v>
      </c>
      <c r="I30" s="83"/>
      <c r="J30" s="65"/>
      <c r="K30" s="83"/>
    </row>
    <row r="31" spans="1:11" ht="63">
      <c r="A31" s="78"/>
      <c r="B31" s="7" t="str">
        <f>+'51'!B30</f>
        <v>Hỗ trợ đầu tư phát triển hạ tầng kinh tế - xã hội các huyện nghèo, các xã đặc biệt khó khăn vùng bãi ngang, ven biển và hải đảo nguồn NSTW</v>
      </c>
      <c r="C31" s="41">
        <f t="shared" si="5"/>
        <v>7996.2809999999999</v>
      </c>
      <c r="D31" s="41"/>
      <c r="E31" s="41">
        <f>+'51'!C30/1000000</f>
        <v>7996.2809999999999</v>
      </c>
      <c r="F31" s="41">
        <f t="shared" si="11"/>
        <v>6027.4979999999996</v>
      </c>
      <c r="G31" s="41"/>
      <c r="H31" s="41">
        <f>+'51'!D30/1000000</f>
        <v>6027.4979999999996</v>
      </c>
      <c r="I31" s="35">
        <f t="shared" si="2"/>
        <v>0.75378766704171596</v>
      </c>
      <c r="J31" s="79"/>
      <c r="K31" s="35">
        <f t="shared" si="3"/>
        <v>0.75378766704171596</v>
      </c>
    </row>
    <row r="32" spans="1:11" ht="31.5">
      <c r="A32" s="78"/>
      <c r="B32" s="7" t="str">
        <f>+'51'!B31</f>
        <v>Dự án 2: Đa dạng hóa sinh kế, phát triển mô hình giảm nghèo( 10472)</v>
      </c>
      <c r="C32" s="41">
        <f t="shared" si="5"/>
        <v>951.6</v>
      </c>
      <c r="D32" s="41"/>
      <c r="E32" s="41">
        <f>+'51'!C31/1000000</f>
        <v>951.6</v>
      </c>
      <c r="F32" s="41">
        <f t="shared" si="11"/>
        <v>0</v>
      </c>
      <c r="G32" s="41"/>
      <c r="H32" s="41">
        <f>+'51'!D31/1000000</f>
        <v>0</v>
      </c>
      <c r="I32" s="35">
        <f t="shared" si="2"/>
        <v>0</v>
      </c>
      <c r="J32" s="79"/>
      <c r="K32" s="35">
        <f t="shared" si="3"/>
        <v>0</v>
      </c>
    </row>
    <row r="33" spans="1:11" ht="47.25">
      <c r="A33" s="78"/>
      <c r="B33" s="7" t="str">
        <f>+'51'!B32</f>
        <v>Hỗ trợ phát triển sản xuất, cải thiện dinh dưỡng nguồn vốn ngân sách trung ương</v>
      </c>
      <c r="C33" s="41">
        <f t="shared" si="5"/>
        <v>511</v>
      </c>
      <c r="D33" s="41"/>
      <c r="E33" s="41">
        <f>+'51'!C32/1000000</f>
        <v>511</v>
      </c>
      <c r="F33" s="41">
        <f t="shared" si="11"/>
        <v>60.57</v>
      </c>
      <c r="G33" s="41"/>
      <c r="H33" s="41">
        <f>+'51'!D32/1000000</f>
        <v>60.57</v>
      </c>
      <c r="I33" s="35">
        <f t="shared" si="2"/>
        <v>0.11853228962818003</v>
      </c>
      <c r="J33" s="79"/>
      <c r="K33" s="35">
        <f t="shared" si="3"/>
        <v>0.11853228962818003</v>
      </c>
    </row>
    <row r="34" spans="1:11" ht="47.25">
      <c r="A34" s="78"/>
      <c r="B34" s="7" t="str">
        <f>+'51'!B33</f>
        <v>Phát triển giáo dục nghề nghiệp, việc làm bền vững nguồn vốn ngân sách trung ương</v>
      </c>
      <c r="C34" s="41">
        <f t="shared" si="5"/>
        <v>362</v>
      </c>
      <c r="D34" s="41"/>
      <c r="E34" s="41">
        <f>+'51'!C33/1000000</f>
        <v>362</v>
      </c>
      <c r="F34" s="41">
        <f t="shared" si="11"/>
        <v>90</v>
      </c>
      <c r="G34" s="41"/>
      <c r="H34" s="41">
        <f>+'51'!D33/1000000</f>
        <v>90</v>
      </c>
      <c r="I34" s="35">
        <f t="shared" si="2"/>
        <v>0.24861878453038674</v>
      </c>
      <c r="J34" s="79"/>
      <c r="K34" s="35">
        <f t="shared" si="3"/>
        <v>0.24861878453038674</v>
      </c>
    </row>
    <row r="35" spans="1:11" ht="47.25">
      <c r="A35" s="78"/>
      <c r="B35" s="7" t="str">
        <f>+'51'!B34</f>
        <v>Hỗ trợ nhà ở cho hộ nghèo, hộ cận nghèo trên địa bàn các huyện nghèo nguồn vốn ngân sách trung ương</v>
      </c>
      <c r="C35" s="41">
        <f t="shared" si="5"/>
        <v>960</v>
      </c>
      <c r="D35" s="41"/>
      <c r="E35" s="41">
        <f>+'51'!C34/1000000</f>
        <v>960</v>
      </c>
      <c r="F35" s="41">
        <f t="shared" si="11"/>
        <v>960</v>
      </c>
      <c r="G35" s="41"/>
      <c r="H35" s="41">
        <f>+'51'!D34/1000000</f>
        <v>960</v>
      </c>
      <c r="I35" s="35">
        <f t="shared" si="2"/>
        <v>1</v>
      </c>
      <c r="J35" s="79"/>
      <c r="K35" s="35">
        <f t="shared" si="3"/>
        <v>1</v>
      </c>
    </row>
    <row r="36" spans="1:11" ht="31.5">
      <c r="A36" s="78"/>
      <c r="B36" s="7" t="str">
        <f>+'51'!B35</f>
        <v>Dự án 6: Truyền thông và giảm nghèo về thông tin(10476)</v>
      </c>
      <c r="C36" s="41">
        <f t="shared" si="5"/>
        <v>83</v>
      </c>
      <c r="D36" s="41"/>
      <c r="E36" s="41">
        <f>+'51'!C35/1000000</f>
        <v>83</v>
      </c>
      <c r="F36" s="41">
        <f t="shared" si="11"/>
        <v>0</v>
      </c>
      <c r="G36" s="41"/>
      <c r="H36" s="41">
        <f>+'51'!D35/1000000</f>
        <v>0</v>
      </c>
      <c r="I36" s="35">
        <f t="shared" si="2"/>
        <v>0</v>
      </c>
      <c r="J36" s="79"/>
      <c r="K36" s="35">
        <f t="shared" si="3"/>
        <v>0</v>
      </c>
    </row>
    <row r="37" spans="1:11" ht="47.25">
      <c r="A37" s="78"/>
      <c r="B37" s="7" t="str">
        <f>+'51'!B36</f>
        <v>Nâng cao năng lực và giám sát, đánh giá Chương trình nguồn vốn ngân sách trung ương</v>
      </c>
      <c r="C37" s="41">
        <f t="shared" si="5"/>
        <v>160</v>
      </c>
      <c r="D37" s="41"/>
      <c r="E37" s="41">
        <f>+'51'!C36/1000000</f>
        <v>160</v>
      </c>
      <c r="F37" s="41">
        <f t="shared" si="11"/>
        <v>114.4546</v>
      </c>
      <c r="G37" s="41"/>
      <c r="H37" s="41">
        <f>+'51'!D36/1000000</f>
        <v>114.4546</v>
      </c>
      <c r="I37" s="35">
        <f t="shared" si="2"/>
        <v>0.71534125000000004</v>
      </c>
      <c r="J37" s="79"/>
      <c r="K37" s="35">
        <f t="shared" si="3"/>
        <v>0.71534125000000004</v>
      </c>
    </row>
    <row r="38" spans="1:11" s="68" customFormat="1" ht="47.25">
      <c r="A38" s="66">
        <f>+'51'!A37</f>
        <v>2</v>
      </c>
      <c r="B38" s="66" t="str">
        <f>+'51'!B37</f>
        <v>Chương trình mục tiêu quốc gia xây dựng nông thôn mới giai đoạn 2021-2025</v>
      </c>
      <c r="C38" s="85">
        <f t="shared" si="5"/>
        <v>5111.4053999999996</v>
      </c>
      <c r="D38" s="85"/>
      <c r="E38" s="85">
        <f>+'51'!C37/1000000</f>
        <v>5111.4053999999996</v>
      </c>
      <c r="F38" s="85">
        <f t="shared" si="11"/>
        <v>5048.2870000000003</v>
      </c>
      <c r="G38" s="85"/>
      <c r="H38" s="85">
        <f>+'51'!D37/1000000</f>
        <v>5048.2870000000003</v>
      </c>
      <c r="I38" s="83">
        <f t="shared" si="2"/>
        <v>0.98765145883361172</v>
      </c>
      <c r="J38" s="65"/>
      <c r="K38" s="83">
        <f t="shared" si="3"/>
        <v>0.98765145883361172</v>
      </c>
    </row>
    <row r="39" spans="1:11" ht="78.75">
      <c r="A39" s="78"/>
      <c r="B39" s="7" t="str">
        <f>+'51'!B38</f>
        <v>Phát triển hạ tầng kinh tế - xã hội, cơ bản đồng bộ, hiện đại, đảm bảo kết nối nông thôn - đô thị và kết nối các vùng miền nguồn vốn ngân sách trung ương</v>
      </c>
      <c r="C39" s="41">
        <f t="shared" si="5"/>
        <v>1350</v>
      </c>
      <c r="D39" s="41"/>
      <c r="E39" s="41">
        <f>+'51'!C38/1000000</f>
        <v>1350</v>
      </c>
      <c r="F39" s="41">
        <f t="shared" si="11"/>
        <v>1298.287</v>
      </c>
      <c r="G39" s="41"/>
      <c r="H39" s="41">
        <f>+'51'!D38/1000000</f>
        <v>1298.287</v>
      </c>
      <c r="I39" s="35">
        <f t="shared" si="2"/>
        <v>0.96169407407407415</v>
      </c>
      <c r="J39" s="79"/>
      <c r="K39" s="35">
        <f t="shared" si="3"/>
        <v>0.96169407407407415</v>
      </c>
    </row>
    <row r="40" spans="1:11" ht="94.5">
      <c r="A40" s="78"/>
      <c r="B40" s="7" t="str">
        <f>+'51'!B39</f>
        <v>Nâng cao chất lượng đời sống văn hóa của người dân nông thôn bảo tồn và phát huy các giá trị văn hóa truyền thống theo hướng bền vững gắn với phát triển du lịch nông thôn nguồn vốn ngân sách trung ương</v>
      </c>
      <c r="C40" s="41">
        <f t="shared" si="5"/>
        <v>141.6474</v>
      </c>
      <c r="D40" s="41"/>
      <c r="E40" s="41">
        <f>+'51'!C39/1000000</f>
        <v>141.6474</v>
      </c>
      <c r="F40" s="41">
        <f t="shared" si="11"/>
        <v>140</v>
      </c>
      <c r="G40" s="41"/>
      <c r="H40" s="41">
        <f>+'51'!D39/1000000</f>
        <v>140</v>
      </c>
      <c r="I40" s="35">
        <f t="shared" si="2"/>
        <v>0.98836971239853322</v>
      </c>
      <c r="J40" s="79"/>
      <c r="K40" s="35">
        <f t="shared" si="3"/>
        <v>0.98836971239853322</v>
      </c>
    </row>
    <row r="41" spans="1:11" ht="94.5">
      <c r="A41" s="78"/>
      <c r="B41" s="7" t="str">
        <f>+'51'!B40</f>
        <v>Nâng cao chất lượng môi trường xây dựng cảnh quan nông thôn sáng - xanh - sạch - đẹp, an toàn giữ gìn và khôi phục cảnh quan truyền thống của nông thôn Việt Nam nguồn vốn ngân sách trung ương</v>
      </c>
      <c r="C41" s="41">
        <f t="shared" si="5"/>
        <v>1000</v>
      </c>
      <c r="D41" s="41"/>
      <c r="E41" s="41">
        <f>+'51'!C40/1000000</f>
        <v>1000</v>
      </c>
      <c r="F41" s="41">
        <f t="shared" si="11"/>
        <v>1000</v>
      </c>
      <c r="G41" s="41"/>
      <c r="H41" s="41">
        <f>+'51'!D40/1000000</f>
        <v>1000</v>
      </c>
      <c r="I41" s="35">
        <f t="shared" si="2"/>
        <v>1</v>
      </c>
      <c r="J41" s="79"/>
      <c r="K41" s="35">
        <f t="shared" si="3"/>
        <v>1</v>
      </c>
    </row>
    <row r="42" spans="1:11" ht="157.5">
      <c r="A42" s="78"/>
      <c r="B42" s="7" t="str">
        <f>+'51'!B41</f>
        <v>Nội dung thành phần số 8: Đẩy mạnh và nâng cao chất lượng dịch vụ hành chính công, hoạt động của chính quyền cơ sở; thúc đẩy chuyển đổi số trong nông thôn mới, ứng dụng công nghệ thông tin, công nghệ số, tăng cường khả năng tiếp cận pháp luật cho người dân, bình đẳng giới và phòng chống bạo lực trên cơ sở giới (CT nông thôn mới)</v>
      </c>
      <c r="C42" s="41">
        <f t="shared" si="5"/>
        <v>9.7579999999999991</v>
      </c>
      <c r="D42" s="41"/>
      <c r="E42" s="41">
        <f>+'51'!C41/1000000</f>
        <v>9.7579999999999991</v>
      </c>
      <c r="F42" s="41">
        <f t="shared" si="11"/>
        <v>0</v>
      </c>
      <c r="G42" s="41"/>
      <c r="H42" s="41">
        <f>+'51'!D41/1000000</f>
        <v>0</v>
      </c>
      <c r="I42" s="35">
        <f t="shared" si="2"/>
        <v>0</v>
      </c>
      <c r="J42" s="79"/>
      <c r="K42" s="35">
        <f t="shared" si="3"/>
        <v>0</v>
      </c>
    </row>
    <row r="43" spans="1:11" ht="110.25">
      <c r="A43" s="78"/>
      <c r="B43" s="7" t="str">
        <f>+'51'!B42</f>
        <v>Tăng cường công tác giám sát, đánh giá thực hiện Chương trình nâng cao năng lực xây dựng nông thôn mới truyền thông về xây dựng nông thôn mới thực hiện Phong trào thi đua cả nước chung sức xây dựng nô nguồn vốn ngân sách trung ương</v>
      </c>
      <c r="C43" s="41">
        <f t="shared" si="5"/>
        <v>10</v>
      </c>
      <c r="D43" s="41"/>
      <c r="E43" s="41">
        <f>+'51'!C42/1000000</f>
        <v>10</v>
      </c>
      <c r="F43" s="41">
        <f t="shared" si="11"/>
        <v>10</v>
      </c>
      <c r="G43" s="41"/>
      <c r="H43" s="41">
        <f>+'51'!D42/1000000</f>
        <v>10</v>
      </c>
      <c r="I43" s="35">
        <f t="shared" si="2"/>
        <v>1</v>
      </c>
      <c r="J43" s="79"/>
      <c r="K43" s="35">
        <f t="shared" si="3"/>
        <v>1</v>
      </c>
    </row>
    <row r="44" spans="1:11" ht="78.75">
      <c r="A44" s="78"/>
      <c r="B44" s="7" t="str">
        <f>+'51'!B43</f>
        <v>Phát triển hạ tầng kinh tế - xã hội, cơ bản đồng bộ, hiện đại, đảm bảo kết nối nông thôn - đô thị và kết nối các vùng miền nguồn vốn ngân sách cấp tỉnh</v>
      </c>
      <c r="C44" s="41">
        <f t="shared" si="5"/>
        <v>2600</v>
      </c>
      <c r="D44" s="41"/>
      <c r="E44" s="41">
        <f>+'51'!C43/1000000</f>
        <v>2600</v>
      </c>
      <c r="F44" s="41">
        <f t="shared" si="11"/>
        <v>2600</v>
      </c>
      <c r="G44" s="41"/>
      <c r="H44" s="41">
        <f>+'51'!D43/1000000</f>
        <v>2600</v>
      </c>
      <c r="I44" s="35">
        <f t="shared" si="2"/>
        <v>1</v>
      </c>
      <c r="J44" s="79"/>
      <c r="K44" s="35">
        <f t="shared" si="3"/>
        <v>1</v>
      </c>
    </row>
    <row r="45" spans="1:11" s="68" customFormat="1" ht="94.5">
      <c r="A45" s="66">
        <f>+'51'!A44</f>
        <v>3</v>
      </c>
      <c r="B45" s="66" t="str">
        <f>+'51'!B44</f>
        <v>Chương trình mục tiêu quốc gia phát triển kinh tế - xã hội vùng đồng bào dân tộc thiểu số và miền núi giai đoạn 2021-2030, giai đoạn I: từ năm 2021 đến năm 2025</v>
      </c>
      <c r="C45" s="85">
        <f t="shared" si="5"/>
        <v>17827.257000000001</v>
      </c>
      <c r="D45" s="85"/>
      <c r="E45" s="85">
        <f>+'51'!C44/1000000</f>
        <v>17827.257000000001</v>
      </c>
      <c r="F45" s="85">
        <f t="shared" si="11"/>
        <v>13353.244000000001</v>
      </c>
      <c r="G45" s="85"/>
      <c r="H45" s="85">
        <f>+'51'!D44/1000000</f>
        <v>13353.244000000001</v>
      </c>
      <c r="I45" s="83">
        <f t="shared" si="2"/>
        <v>0.74903525539571225</v>
      </c>
      <c r="J45" s="65"/>
      <c r="K45" s="83">
        <f t="shared" si="3"/>
        <v>0.74903525539571225</v>
      </c>
    </row>
    <row r="46" spans="1:11" ht="78.75">
      <c r="A46" s="78"/>
      <c r="B46" s="7" t="str">
        <f>+'51'!B45</f>
        <v>Phát triển sản xuất nông, lâm nghiệp bền vững, phát huy tiềm năng, thế mạnh của các vùng miền để sản xuất hàng hóa theo chuỗi giá trị nguồn NSTW</v>
      </c>
      <c r="C46" s="41">
        <f t="shared" si="5"/>
        <v>4976.7479999999996</v>
      </c>
      <c r="D46" s="41"/>
      <c r="E46" s="41">
        <f>+'51'!C45/1000000</f>
        <v>4976.7479999999996</v>
      </c>
      <c r="F46" s="41">
        <f t="shared" si="11"/>
        <v>4974.6480000000001</v>
      </c>
      <c r="G46" s="41"/>
      <c r="H46" s="41">
        <f>+'51'!D45/1000000</f>
        <v>4974.6480000000001</v>
      </c>
      <c r="I46" s="35">
        <f t="shared" si="2"/>
        <v>0.99957803770655063</v>
      </c>
      <c r="J46" s="79"/>
      <c r="K46" s="35">
        <f t="shared" si="3"/>
        <v>0.99957803770655063</v>
      </c>
    </row>
    <row r="47" spans="1:11" ht="78.75">
      <c r="A47" s="78"/>
      <c r="B47" s="7" t="str">
        <f>+'51'!B46</f>
        <v>Đầu tư cơ sở hạ tầng thiết yếu, phục vụ sản xuất, đời sống trong vùng đồng bào dân tộc thiểu số và miền núi và các đơn vị sự nghiệp công lập của lĩnh vực dân tộc nguồn vốn NSTW</v>
      </c>
      <c r="C47" s="41">
        <f t="shared" si="5"/>
        <v>11671.234</v>
      </c>
      <c r="D47" s="41"/>
      <c r="E47" s="41">
        <f>+'51'!C46/1000000</f>
        <v>11671.234</v>
      </c>
      <c r="F47" s="41">
        <f t="shared" si="11"/>
        <v>7509.6719999999996</v>
      </c>
      <c r="G47" s="41"/>
      <c r="H47" s="41">
        <f>+'51'!D46/1000000</f>
        <v>7509.6719999999996</v>
      </c>
      <c r="I47" s="35">
        <f t="shared" si="2"/>
        <v>0.64343427610139592</v>
      </c>
      <c r="J47" s="79"/>
      <c r="K47" s="35">
        <f t="shared" si="3"/>
        <v>0.64343427610139592</v>
      </c>
    </row>
    <row r="48" spans="1:11" ht="47.25">
      <c r="A48" s="78"/>
      <c r="B48" s="7" t="str">
        <f>+'51'!B47</f>
        <v>Phát triển giáo dục đào tạo nâng cao chất lượng nguồn nhân lực nguồn vốn NSTW</v>
      </c>
      <c r="C48" s="41">
        <f t="shared" si="5"/>
        <v>402.27499999999998</v>
      </c>
      <c r="D48" s="41"/>
      <c r="E48" s="41">
        <f>+'51'!C47/1000000</f>
        <v>402.27499999999998</v>
      </c>
      <c r="F48" s="41">
        <f t="shared" si="11"/>
        <v>292.64400000000001</v>
      </c>
      <c r="G48" s="41"/>
      <c r="H48" s="41">
        <f>+'51'!D47/1000000</f>
        <v>292.64400000000001</v>
      </c>
      <c r="I48" s="35">
        <f t="shared" si="2"/>
        <v>0.72747250015536646</v>
      </c>
      <c r="J48" s="79"/>
      <c r="K48" s="35">
        <f t="shared" si="3"/>
        <v>0.72747250015536646</v>
      </c>
    </row>
    <row r="49" spans="1:11" ht="63">
      <c r="A49" s="78"/>
      <c r="B49" s="7" t="str">
        <f>+'51'!B48</f>
        <v>Bảo tồn, phát huy giá trị văn hóa truyền thống tốt đẹp của các dân tộc thiểu số gắn với phát triển du lịch nguồn vốn NSTW</v>
      </c>
      <c r="C49" s="41">
        <f t="shared" si="5"/>
        <v>191</v>
      </c>
      <c r="D49" s="41"/>
      <c r="E49" s="41">
        <f>+'51'!C48/1000000</f>
        <v>191</v>
      </c>
      <c r="F49" s="41">
        <f t="shared" si="11"/>
        <v>191</v>
      </c>
      <c r="G49" s="41"/>
      <c r="H49" s="41">
        <f>+'51'!D48/1000000</f>
        <v>191</v>
      </c>
      <c r="I49" s="35">
        <f t="shared" si="2"/>
        <v>1</v>
      </c>
      <c r="J49" s="79"/>
      <c r="K49" s="35">
        <f t="shared" si="3"/>
        <v>1</v>
      </c>
    </row>
    <row r="50" spans="1:11" ht="63">
      <c r="A50" s="78"/>
      <c r="B50" s="7" t="str">
        <f>+'51'!B49</f>
        <v>Chăm sóc sức khỏe Nhân dân, nâng cao thể trạng, tầm vóc người dân tộc thiểu số; phòng chống suy dinh dưỡng trẻ em nguồn vốn NSTW</v>
      </c>
      <c r="C50" s="41">
        <f t="shared" si="5"/>
        <v>106</v>
      </c>
      <c r="D50" s="41"/>
      <c r="E50" s="41">
        <f>+'51'!C49/1000000</f>
        <v>106</v>
      </c>
      <c r="F50" s="41">
        <f t="shared" si="11"/>
        <v>99.14</v>
      </c>
      <c r="G50" s="41"/>
      <c r="H50" s="41">
        <f>+'51'!D49/1000000</f>
        <v>99.14</v>
      </c>
      <c r="I50" s="35">
        <f t="shared" si="2"/>
        <v>0.93528301886792453</v>
      </c>
      <c r="J50" s="79"/>
      <c r="K50" s="35">
        <f t="shared" si="3"/>
        <v>0.93528301886792453</v>
      </c>
    </row>
    <row r="51" spans="1:11" ht="47.25">
      <c r="A51" s="78"/>
      <c r="B51" s="7" t="str">
        <f>+'51'!B50</f>
        <v>Thực hiện bình đẳng giới và giải quyết những vấn đề cấp thiết đối với phụ nữ và trẻ em nguồn vốn NSTW</v>
      </c>
      <c r="C51" s="41">
        <f t="shared" si="5"/>
        <v>233</v>
      </c>
      <c r="D51" s="41"/>
      <c r="E51" s="41">
        <f>+'51'!C50/1000000</f>
        <v>233</v>
      </c>
      <c r="F51" s="41">
        <f t="shared" si="11"/>
        <v>189.14</v>
      </c>
      <c r="G51" s="41"/>
      <c r="H51" s="41">
        <f>+'51'!D50/1000000</f>
        <v>189.14</v>
      </c>
      <c r="I51" s="35">
        <f t="shared" si="2"/>
        <v>0.8117596566523605</v>
      </c>
      <c r="J51" s="79"/>
      <c r="K51" s="35">
        <f t="shared" si="3"/>
        <v>0.8117596566523605</v>
      </c>
    </row>
    <row r="52" spans="1:11" ht="47.25">
      <c r="A52" s="78"/>
      <c r="B52" s="7" t="str">
        <f>+'51'!B51</f>
        <v>Đầu tư phát triển nhóm dân tộc thiểu số rất ít người và nhóm dân tộc còn nhiều khó khăn nguồn vốn NSTW</v>
      </c>
      <c r="C52" s="41">
        <f t="shared" si="5"/>
        <v>18</v>
      </c>
      <c r="D52" s="41"/>
      <c r="E52" s="41">
        <f>+'51'!C51/1000000</f>
        <v>18</v>
      </c>
      <c r="F52" s="41">
        <f t="shared" si="11"/>
        <v>18</v>
      </c>
      <c r="G52" s="41"/>
      <c r="H52" s="41">
        <f>+'51'!D51/1000000</f>
        <v>18</v>
      </c>
      <c r="I52" s="35">
        <f t="shared" si="2"/>
        <v>1</v>
      </c>
      <c r="J52" s="79"/>
      <c r="K52" s="35">
        <f t="shared" si="3"/>
        <v>1</v>
      </c>
    </row>
    <row r="53" spans="1:11" ht="78.75">
      <c r="A53" s="78"/>
      <c r="B53" s="7" t="str">
        <f>+'51'!B52</f>
        <v>Truyền thông, tuyên truyền, vận động trong vùng đồng bào dân tộc thiểu số và miền núi. Kiểm tra, giám sát đánh giá việc tổ chức thực hiện chương trình nguồn vốn NSTW</v>
      </c>
      <c r="C53" s="41">
        <f t="shared" si="5"/>
        <v>229</v>
      </c>
      <c r="D53" s="41"/>
      <c r="E53" s="41">
        <f>+'51'!C52/1000000</f>
        <v>229</v>
      </c>
      <c r="F53" s="41">
        <f>+G53+H53</f>
        <v>79</v>
      </c>
      <c r="G53" s="41"/>
      <c r="H53" s="41">
        <f>+'51'!D52/1000000</f>
        <v>79</v>
      </c>
      <c r="I53" s="35">
        <f t="shared" si="2"/>
        <v>0.34497816593886466</v>
      </c>
      <c r="J53" s="79"/>
      <c r="K53" s="35">
        <f t="shared" si="3"/>
        <v>0.34497816593886466</v>
      </c>
    </row>
    <row r="54" spans="1:11" ht="31.5">
      <c r="A54" s="5" t="s">
        <v>7</v>
      </c>
      <c r="B54" s="6" t="s">
        <v>66</v>
      </c>
      <c r="C54" s="84">
        <f>+SUM(C55:C95)</f>
        <v>83113.400999999998</v>
      </c>
      <c r="D54" s="84">
        <f t="shared" ref="D54:H54" si="12">+SUM(D55:D95)</f>
        <v>0</v>
      </c>
      <c r="E54" s="84">
        <f t="shared" si="12"/>
        <v>83113.400999999998</v>
      </c>
      <c r="F54" s="84">
        <f t="shared" si="12"/>
        <v>34210.816000000006</v>
      </c>
      <c r="G54" s="84">
        <f t="shared" si="12"/>
        <v>0</v>
      </c>
      <c r="H54" s="84">
        <f t="shared" si="12"/>
        <v>34210.816000000006</v>
      </c>
      <c r="I54" s="82">
        <f t="shared" si="2"/>
        <v>0.41161612433595401</v>
      </c>
      <c r="J54" s="78"/>
      <c r="K54" s="82">
        <f t="shared" si="3"/>
        <v>0.41161612433595401</v>
      </c>
    </row>
    <row r="55" spans="1:11" ht="15.75">
      <c r="A55" s="78"/>
      <c r="B55" s="7" t="str">
        <f>+'51'!B54</f>
        <v>Kinh phí đại hội đảng</v>
      </c>
      <c r="C55" s="41">
        <f t="shared" si="5"/>
        <v>940.31399999999996</v>
      </c>
      <c r="D55" s="41"/>
      <c r="E55" s="41">
        <f>+'51'!C54/1000000</f>
        <v>940.31399999999996</v>
      </c>
      <c r="F55" s="41">
        <f t="shared" ref="F55:F97" si="13">+G55+H55</f>
        <v>940.31399999999996</v>
      </c>
      <c r="G55" s="41"/>
      <c r="H55" s="41">
        <f>+'51'!D54/1000000</f>
        <v>940.31399999999996</v>
      </c>
      <c r="I55" s="35">
        <f t="shared" si="2"/>
        <v>1</v>
      </c>
      <c r="J55" s="79"/>
      <c r="K55" s="35">
        <f t="shared" si="3"/>
        <v>1</v>
      </c>
    </row>
    <row r="56" spans="1:11" ht="15.75">
      <c r="A56" s="78"/>
      <c r="B56" s="7" t="str">
        <f>+'51'!B55</f>
        <v>Kinh phí quà 02/9/2025</v>
      </c>
      <c r="C56" s="41">
        <f t="shared" si="5"/>
        <v>644</v>
      </c>
      <c r="D56" s="41"/>
      <c r="E56" s="41">
        <f>+'51'!C55/1000000</f>
        <v>644</v>
      </c>
      <c r="F56" s="41">
        <f t="shared" si="13"/>
        <v>644</v>
      </c>
      <c r="G56" s="41"/>
      <c r="H56" s="41">
        <f>+'51'!D55/1000000</f>
        <v>644</v>
      </c>
      <c r="I56" s="35">
        <f t="shared" si="2"/>
        <v>1</v>
      </c>
      <c r="J56" s="79"/>
      <c r="K56" s="35">
        <f t="shared" si="3"/>
        <v>1</v>
      </c>
    </row>
    <row r="57" spans="1:11" ht="47.25">
      <c r="A57" s="78"/>
      <c r="B57" s="7" t="str">
        <f>+'51'!B56</f>
        <v>hỗ trợ cho các địa phương thực hiện việc sắp xếp đơn vị hành chính cấp xã (tăng thu cấp tỉnh)</v>
      </c>
      <c r="C57" s="41">
        <f t="shared" si="5"/>
        <v>5499.3419999999996</v>
      </c>
      <c r="D57" s="41"/>
      <c r="E57" s="41">
        <f>+'51'!C56/1000000</f>
        <v>5499.3419999999996</v>
      </c>
      <c r="F57" s="41">
        <f t="shared" si="13"/>
        <v>4177.2430000000004</v>
      </c>
      <c r="G57" s="41"/>
      <c r="H57" s="41">
        <f>+'51'!D56/1000000</f>
        <v>4177.2430000000004</v>
      </c>
      <c r="I57" s="35">
        <f t="shared" si="2"/>
        <v>0.75958960181054402</v>
      </c>
      <c r="J57" s="79"/>
      <c r="K57" s="35">
        <f t="shared" si="3"/>
        <v>0.75958960181054402</v>
      </c>
    </row>
    <row r="58" spans="1:11" ht="15.75">
      <c r="A58" s="78"/>
      <c r="B58" s="7" t="str">
        <f>+'51'!B57</f>
        <v>sắp xếp ổn định dân cư</v>
      </c>
      <c r="C58" s="41">
        <f t="shared" si="5"/>
        <v>50</v>
      </c>
      <c r="D58" s="41"/>
      <c r="E58" s="41">
        <f>+'51'!C57/1000000</f>
        <v>50</v>
      </c>
      <c r="F58" s="41">
        <f t="shared" si="13"/>
        <v>50</v>
      </c>
      <c r="G58" s="41"/>
      <c r="H58" s="41">
        <f>+'51'!D57/1000000</f>
        <v>50</v>
      </c>
      <c r="I58" s="35">
        <f t="shared" si="2"/>
        <v>1</v>
      </c>
      <c r="J58" s="79"/>
      <c r="K58" s="35">
        <f t="shared" si="3"/>
        <v>1</v>
      </c>
    </row>
    <row r="59" spans="1:11" ht="94.5">
      <c r="A59" s="78"/>
      <c r="B59" s="7" t="str">
        <f>+'51'!B58</f>
        <v xml:space="preserve">Về việc giao bổ sung có mục tiêu kinh phí thực hiện chính sách, chế độ theo Nghị định số  78/2024/NĐ-CP ngày 31/12/2024 và Nghị định số 67/2025/NĐ-CP ngày 15/3/2025 của Chính phủ </v>
      </c>
      <c r="C59" s="41">
        <f t="shared" si="5"/>
        <v>5595.6170000000002</v>
      </c>
      <c r="D59" s="41"/>
      <c r="E59" s="41">
        <f>+'51'!C58/1000000</f>
        <v>5595.6170000000002</v>
      </c>
      <c r="F59" s="41">
        <f t="shared" si="13"/>
        <v>5595.6170000000002</v>
      </c>
      <c r="G59" s="41"/>
      <c r="H59" s="41">
        <f>+'51'!D58/1000000</f>
        <v>5595.6170000000002</v>
      </c>
      <c r="I59" s="35">
        <f t="shared" si="2"/>
        <v>1</v>
      </c>
      <c r="J59" s="79"/>
      <c r="K59" s="35">
        <f t="shared" si="3"/>
        <v>1</v>
      </c>
    </row>
    <row r="60" spans="1:11" ht="78.75">
      <c r="A60" s="78"/>
      <c r="B60" s="7" t="str">
        <f>+'51'!B59</f>
        <v>Kinh phí chi trả lương, phụ cấp và các khoản đóng góp cho lao động hợp đồng làm giáo viên theo Nghị định số 111/2022/NĐ-CP ngày 30/12/2022 của Chính Phủ.</v>
      </c>
      <c r="C60" s="41">
        <f t="shared" si="5"/>
        <v>428.24900000000002</v>
      </c>
      <c r="D60" s="41"/>
      <c r="E60" s="41">
        <f>+'51'!C59/1000000</f>
        <v>428.24900000000002</v>
      </c>
      <c r="F60" s="41">
        <f t="shared" si="13"/>
        <v>428.24900000000002</v>
      </c>
      <c r="G60" s="41"/>
      <c r="H60" s="41">
        <f>+'51'!D59/1000000</f>
        <v>428.24900000000002</v>
      </c>
      <c r="I60" s="35">
        <f t="shared" si="2"/>
        <v>1</v>
      </c>
      <c r="J60" s="79"/>
      <c r="K60" s="35">
        <f t="shared" si="3"/>
        <v>1</v>
      </c>
    </row>
    <row r="61" spans="1:11" ht="31.5">
      <c r="A61" s="78"/>
      <c r="B61" s="7" t="str">
        <f>+'51'!B60</f>
        <v>Hợp đồng 111 giáo viên từ tháng 01 đến tháng 05/2025</v>
      </c>
      <c r="C61" s="41">
        <f t="shared" si="5"/>
        <v>230.69499999999999</v>
      </c>
      <c r="D61" s="41"/>
      <c r="E61" s="41">
        <f>+'51'!C60/1000000</f>
        <v>230.69499999999999</v>
      </c>
      <c r="F61" s="41">
        <f t="shared" si="13"/>
        <v>230.69499999999999</v>
      </c>
      <c r="G61" s="41"/>
      <c r="H61" s="41">
        <f>+'51'!D60/1000000</f>
        <v>230.69499999999999</v>
      </c>
      <c r="I61" s="35">
        <f t="shared" si="2"/>
        <v>1</v>
      </c>
      <c r="J61" s="79"/>
      <c r="K61" s="35">
        <f t="shared" si="3"/>
        <v>1</v>
      </c>
    </row>
    <row r="62" spans="1:11" ht="15.75">
      <c r="A62" s="78"/>
      <c r="B62" s="7" t="str">
        <f>+'51'!B61</f>
        <v>Kinh phí thâm canh rừng luồng</v>
      </c>
      <c r="C62" s="41">
        <f t="shared" si="5"/>
        <v>675</v>
      </c>
      <c r="D62" s="41"/>
      <c r="E62" s="41">
        <f>+'51'!C61/1000000</f>
        <v>675</v>
      </c>
      <c r="F62" s="41">
        <f t="shared" si="13"/>
        <v>675</v>
      </c>
      <c r="G62" s="41"/>
      <c r="H62" s="41">
        <f>+'51'!D61/1000000</f>
        <v>675</v>
      </c>
      <c r="I62" s="35">
        <f t="shared" si="2"/>
        <v>1</v>
      </c>
      <c r="J62" s="79"/>
      <c r="K62" s="35">
        <f t="shared" si="3"/>
        <v>1</v>
      </c>
    </row>
    <row r="63" spans="1:11" ht="15.75">
      <c r="A63" s="78"/>
      <c r="B63" s="7" t="str">
        <f>+'51'!B62</f>
        <v>Kinh phí thuỷ lợi phí</v>
      </c>
      <c r="C63" s="41">
        <f t="shared" si="5"/>
        <v>321</v>
      </c>
      <c r="D63" s="41"/>
      <c r="E63" s="41">
        <f>+'51'!C62/1000000</f>
        <v>321</v>
      </c>
      <c r="F63" s="41">
        <f t="shared" si="13"/>
        <v>321</v>
      </c>
      <c r="G63" s="41"/>
      <c r="H63" s="41">
        <f>+'51'!D62/1000000</f>
        <v>321</v>
      </c>
      <c r="I63" s="35">
        <f t="shared" si="2"/>
        <v>1</v>
      </c>
      <c r="J63" s="79"/>
      <c r="K63" s="35">
        <f t="shared" si="3"/>
        <v>1</v>
      </c>
    </row>
    <row r="64" spans="1:11" ht="94.5">
      <c r="A64" s="78"/>
      <c r="B64" s="7" t="str">
        <f>+'51'!B63</f>
        <v>Chính sách quà tặng cho người có công với Cách mạng và thân nhân người có công với cách mạng trên địa bàn tỉnh nhân dịp Tết nguyên đán Ất Tỵ và Kỷ niệm 78 năm ngày Thương binh liệt sỹ</v>
      </c>
      <c r="C64" s="41">
        <f t="shared" si="5"/>
        <v>31.2</v>
      </c>
      <c r="D64" s="41"/>
      <c r="E64" s="41">
        <f>+'51'!C63/1000000</f>
        <v>31.2</v>
      </c>
      <c r="F64" s="41">
        <f t="shared" si="13"/>
        <v>31.2</v>
      </c>
      <c r="G64" s="41"/>
      <c r="H64" s="41">
        <f>+'51'!D63/1000000</f>
        <v>31.2</v>
      </c>
      <c r="I64" s="35">
        <f t="shared" si="2"/>
        <v>1</v>
      </c>
      <c r="J64" s="79"/>
      <c r="K64" s="35">
        <f t="shared" si="3"/>
        <v>1</v>
      </c>
    </row>
    <row r="65" spans="1:11" ht="47.25">
      <c r="A65" s="78"/>
      <c r="B65" s="7" t="str">
        <f>+'51'!B64</f>
        <v>Xây bờ kè để bảo vệ công trình Nhà công vụ, lớp học; tường rào bị đổ sập Trường Tiểu học Nam Động</v>
      </c>
      <c r="C65" s="41">
        <f t="shared" si="5"/>
        <v>500</v>
      </c>
      <c r="D65" s="41"/>
      <c r="E65" s="41">
        <f>+'51'!C64/1000000</f>
        <v>500</v>
      </c>
      <c r="F65" s="41">
        <f t="shared" si="13"/>
        <v>0</v>
      </c>
      <c r="G65" s="41"/>
      <c r="H65" s="41">
        <f>+'51'!D64/1000000</f>
        <v>0</v>
      </c>
      <c r="I65" s="35">
        <f t="shared" si="2"/>
        <v>0</v>
      </c>
      <c r="J65" s="79"/>
      <c r="K65" s="35">
        <f t="shared" si="3"/>
        <v>0</v>
      </c>
    </row>
    <row r="66" spans="1:11" ht="31.5">
      <c r="A66" s="78"/>
      <c r="B66" s="7" t="str">
        <f>+'51'!B65</f>
        <v>Tường rào, bờ kè Trường Tiểu học Thiên Phủ</v>
      </c>
      <c r="C66" s="41">
        <f t="shared" si="5"/>
        <v>400</v>
      </c>
      <c r="D66" s="41"/>
      <c r="E66" s="41">
        <f>+'51'!C65/1000000</f>
        <v>400</v>
      </c>
      <c r="F66" s="41">
        <f t="shared" si="13"/>
        <v>0</v>
      </c>
      <c r="G66" s="41"/>
      <c r="H66" s="41">
        <f>+'51'!D65/1000000</f>
        <v>0</v>
      </c>
      <c r="I66" s="35">
        <f t="shared" si="2"/>
        <v>0</v>
      </c>
      <c r="J66" s="79"/>
      <c r="K66" s="35">
        <f t="shared" si="3"/>
        <v>0</v>
      </c>
    </row>
    <row r="67" spans="1:11" ht="31.5">
      <c r="A67" s="78"/>
      <c r="B67" s="7" t="str">
        <f>+'51'!B66</f>
        <v>Đường giao thông từ bản Chiềng đi bản Bâu xã Thiên Phủ,</v>
      </c>
      <c r="C67" s="41">
        <f t="shared" si="5"/>
        <v>600</v>
      </c>
      <c r="D67" s="41"/>
      <c r="E67" s="41">
        <f>+'51'!C66/1000000</f>
        <v>600</v>
      </c>
      <c r="F67" s="41">
        <f t="shared" si="13"/>
        <v>0</v>
      </c>
      <c r="G67" s="41"/>
      <c r="H67" s="41">
        <f>+'51'!D66/1000000</f>
        <v>0</v>
      </c>
      <c r="I67" s="35">
        <f t="shared" si="2"/>
        <v>0</v>
      </c>
      <c r="J67" s="79"/>
      <c r="K67" s="35">
        <f t="shared" si="3"/>
        <v>0</v>
      </c>
    </row>
    <row r="68" spans="1:11" ht="31.5">
      <c r="A68" s="78"/>
      <c r="B68" s="7" t="str">
        <f>+'51'!B67</f>
        <v>Đường giao thông từ bản Chong đi bản Sài xã Thiên Phủ</v>
      </c>
      <c r="C68" s="41">
        <f t="shared" si="5"/>
        <v>560</v>
      </c>
      <c r="D68" s="41"/>
      <c r="E68" s="41">
        <f>+'51'!C67/1000000</f>
        <v>560</v>
      </c>
      <c r="F68" s="41">
        <f t="shared" si="13"/>
        <v>0</v>
      </c>
      <c r="G68" s="41"/>
      <c r="H68" s="41">
        <f>+'51'!D67/1000000</f>
        <v>0</v>
      </c>
      <c r="I68" s="35">
        <f t="shared" si="2"/>
        <v>0</v>
      </c>
      <c r="J68" s="79"/>
      <c r="K68" s="35">
        <f t="shared" si="3"/>
        <v>0</v>
      </c>
    </row>
    <row r="69" spans="1:11" ht="78.75">
      <c r="A69" s="78"/>
      <c r="B69" s="7" t="str">
        <f>+'51'!B68</f>
        <v xml:space="preserve">Nguồn tiết kiệm 5% chi thường xuyên năm 2024 bổ sung có mục tiêu để hỗ trợ xóa nhà tạm, nhà dột nát cho hộ nghèo, hộ cận nghèo trên địa bàn tỉnh ( đã chi rồi) Quyết định 2768 </v>
      </c>
      <c r="C69" s="41">
        <f t="shared" si="5"/>
        <v>120</v>
      </c>
      <c r="D69" s="41"/>
      <c r="E69" s="41">
        <f>+'51'!C68/1000000</f>
        <v>120</v>
      </c>
      <c r="F69" s="41">
        <f t="shared" si="13"/>
        <v>120</v>
      </c>
      <c r="G69" s="41"/>
      <c r="H69" s="41">
        <f>+'51'!D68/1000000</f>
        <v>120</v>
      </c>
      <c r="I69" s="35">
        <f t="shared" si="2"/>
        <v>1</v>
      </c>
      <c r="J69" s="79"/>
      <c r="K69" s="35">
        <f t="shared" si="3"/>
        <v>1</v>
      </c>
    </row>
    <row r="70" spans="1:11" ht="110.25">
      <c r="A70" s="78"/>
      <c r="B70" s="7" t="str">
        <f>+'51'!B69</f>
        <v>Phê duyệt điều chỉnh phân bổ dự toán kinh phí bổ sung có mục tiêu hỗ trợ nhà ở cho người có công với cách mạng, thân nhân liệt sĩ đã được phân bổ tại Quyết định số 1442/QĐ-UBND ngày 14 tháng 5 năm 2025 của Ủy ban nhân dân tỉnh</v>
      </c>
      <c r="C70" s="41">
        <f t="shared" si="5"/>
        <v>630</v>
      </c>
      <c r="D70" s="41"/>
      <c r="E70" s="41">
        <f>+'51'!C69/1000000</f>
        <v>630</v>
      </c>
      <c r="F70" s="41">
        <f t="shared" si="13"/>
        <v>630</v>
      </c>
      <c r="G70" s="41"/>
      <c r="H70" s="41">
        <f>+'51'!D69/1000000</f>
        <v>630</v>
      </c>
      <c r="I70" s="35">
        <f t="shared" si="2"/>
        <v>1</v>
      </c>
      <c r="J70" s="79"/>
      <c r="K70" s="35">
        <f t="shared" si="3"/>
        <v>1</v>
      </c>
    </row>
    <row r="71" spans="1:11" ht="15.75">
      <c r="A71" s="78"/>
      <c r="B71" s="7" t="str">
        <f>+'51'!B70</f>
        <v>Kinh phí kiểm kê đất đai</v>
      </c>
      <c r="C71" s="41">
        <f t="shared" si="5"/>
        <v>48</v>
      </c>
      <c r="D71" s="41"/>
      <c r="E71" s="41">
        <f>+'51'!C70/1000000</f>
        <v>48</v>
      </c>
      <c r="F71" s="41">
        <f t="shared" si="13"/>
        <v>48</v>
      </c>
      <c r="G71" s="41"/>
      <c r="H71" s="41">
        <f>+'51'!D70/1000000</f>
        <v>48</v>
      </c>
      <c r="I71" s="35">
        <f t="shared" si="2"/>
        <v>1</v>
      </c>
      <c r="J71" s="79"/>
      <c r="K71" s="35">
        <f t="shared" si="3"/>
        <v>1</v>
      </c>
    </row>
    <row r="72" spans="1:11" ht="31.5">
      <c r="A72" s="78"/>
      <c r="B72" s="7" t="str">
        <f>+'51'!B71</f>
        <v>Kinh phí tổ chức đại hội MTTQ, 05 đoàn thể</v>
      </c>
      <c r="C72" s="41">
        <f t="shared" si="5"/>
        <v>370</v>
      </c>
      <c r="D72" s="41"/>
      <c r="E72" s="41">
        <f>+'51'!C71/1000000</f>
        <v>370</v>
      </c>
      <c r="F72" s="41">
        <f t="shared" si="13"/>
        <v>370</v>
      </c>
      <c r="G72" s="41"/>
      <c r="H72" s="41">
        <f>+'51'!D71/1000000</f>
        <v>370</v>
      </c>
      <c r="I72" s="35">
        <f t="shared" si="2"/>
        <v>1</v>
      </c>
      <c r="J72" s="79"/>
      <c r="K72" s="35">
        <f t="shared" si="3"/>
        <v>1</v>
      </c>
    </row>
    <row r="73" spans="1:11" ht="15.75">
      <c r="A73" s="78"/>
      <c r="B73" s="7" t="str">
        <f>+'51'!B72</f>
        <v>Kinh phí tuyển quân</v>
      </c>
      <c r="C73" s="41">
        <f t="shared" si="5"/>
        <v>69</v>
      </c>
      <c r="D73" s="41"/>
      <c r="E73" s="41">
        <f>+'51'!C72/1000000</f>
        <v>69</v>
      </c>
      <c r="F73" s="41">
        <f t="shared" si="13"/>
        <v>48</v>
      </c>
      <c r="G73" s="41"/>
      <c r="H73" s="41">
        <f>+'51'!D72/1000000</f>
        <v>48</v>
      </c>
      <c r="I73" s="35">
        <f t="shared" si="2"/>
        <v>0.69565217391304346</v>
      </c>
      <c r="J73" s="79"/>
      <c r="K73" s="35">
        <f t="shared" si="3"/>
        <v>0.69565217391304346</v>
      </c>
    </row>
    <row r="74" spans="1:11" ht="63">
      <c r="A74" s="78"/>
      <c r="B74" s="7" t="str">
        <f>+'51'!B73</f>
        <v>Tặng quà của Đảng, Nhà nước nhân dịp chào mừng Đại hội đại biểu toàn quốc lần thứ XIV của Đảng và Tết Nguyên đán Bính Ngọ năm 2026.</v>
      </c>
      <c r="C74" s="41">
        <f t="shared" ref="C74:C97" si="14">+D74+E74</f>
        <v>213.6</v>
      </c>
      <c r="D74" s="41"/>
      <c r="E74" s="41">
        <f>+'51'!C73/1000000</f>
        <v>213.6</v>
      </c>
      <c r="F74" s="41">
        <f t="shared" si="13"/>
        <v>213.6</v>
      </c>
      <c r="G74" s="41"/>
      <c r="H74" s="41">
        <f>+'51'!D73/1000000</f>
        <v>213.6</v>
      </c>
      <c r="I74" s="35">
        <f t="shared" ref="I74:I94" si="15">+F74/C74</f>
        <v>1</v>
      </c>
      <c r="J74" s="79"/>
      <c r="K74" s="35">
        <f t="shared" ref="K74:K94" si="16">+H74/E74</f>
        <v>1</v>
      </c>
    </row>
    <row r="75" spans="1:11" ht="63">
      <c r="A75" s="78"/>
      <c r="B75" s="7" t="str">
        <f>+'51'!B74</f>
        <v>Phân bổ nguồn kinh phí trung ương bổ sung có mục tiêu để thực hiện các chính sách an sinh xã hội năm 2025.( BHXH)</v>
      </c>
      <c r="C75" s="41">
        <f t="shared" si="14"/>
        <v>131</v>
      </c>
      <c r="D75" s="41"/>
      <c r="E75" s="41">
        <f>+'51'!C74/1000000</f>
        <v>131</v>
      </c>
      <c r="F75" s="41">
        <f t="shared" si="13"/>
        <v>131</v>
      </c>
      <c r="G75" s="41"/>
      <c r="H75" s="41">
        <f>+'51'!D74/1000000</f>
        <v>131</v>
      </c>
      <c r="I75" s="35">
        <f t="shared" si="15"/>
        <v>1</v>
      </c>
      <c r="J75" s="79"/>
      <c r="K75" s="35">
        <f t="shared" si="16"/>
        <v>1</v>
      </c>
    </row>
    <row r="76" spans="1:11" ht="31.5">
      <c r="A76" s="78"/>
      <c r="B76" s="7" t="str">
        <f>+'51'!B75</f>
        <v>Chi từ nguồn CCTL cấp huyện (giao lại)</v>
      </c>
      <c r="C76" s="41">
        <f t="shared" si="14"/>
        <v>55.935000000000002</v>
      </c>
      <c r="D76" s="41"/>
      <c r="E76" s="41">
        <f>+'51'!C75/1000000</f>
        <v>55.935000000000002</v>
      </c>
      <c r="F76" s="41">
        <f t="shared" si="13"/>
        <v>0</v>
      </c>
      <c r="G76" s="41"/>
      <c r="H76" s="41">
        <f>+'51'!D75/1000000</f>
        <v>0</v>
      </c>
      <c r="I76" s="35">
        <f t="shared" si="15"/>
        <v>0</v>
      </c>
      <c r="J76" s="79"/>
      <c r="K76" s="35">
        <f t="shared" si="16"/>
        <v>0</v>
      </c>
    </row>
    <row r="77" spans="1:11" ht="78.75">
      <c r="A77" s="78"/>
      <c r="B77" s="7" t="str">
        <f>+'51'!B76</f>
        <v>Kinh phí được giao tự chủ của các đơn vị sự nghiệp công lập và các cơ quan nhà nước; các khoản viện trợ không hoàn lại đã xác định cụ thể nhiệm vụ chi</v>
      </c>
      <c r="C77" s="41">
        <f t="shared" si="14"/>
        <v>63.6</v>
      </c>
      <c r="D77" s="41"/>
      <c r="E77" s="41">
        <f>+'51'!C76/1000000</f>
        <v>63.6</v>
      </c>
      <c r="F77" s="41">
        <f t="shared" si="13"/>
        <v>0</v>
      </c>
      <c r="G77" s="41"/>
      <c r="H77" s="41">
        <f>+'51'!D76/1000000</f>
        <v>0</v>
      </c>
      <c r="I77" s="35">
        <f t="shared" si="15"/>
        <v>0</v>
      </c>
      <c r="J77" s="79"/>
      <c r="K77" s="35">
        <f t="shared" si="16"/>
        <v>0</v>
      </c>
    </row>
    <row r="78" spans="1:11" ht="31.5">
      <c r="A78" s="78"/>
      <c r="B78" s="7" t="str">
        <f>+'51'!B77</f>
        <v>Kinh phí giao tự chủ các đươn vị trường học</v>
      </c>
      <c r="C78" s="41">
        <f t="shared" si="14"/>
        <v>16.925000000000001</v>
      </c>
      <c r="D78" s="41"/>
      <c r="E78" s="41">
        <f>+'51'!C77/1000000</f>
        <v>16.925000000000001</v>
      </c>
      <c r="F78" s="41">
        <f t="shared" si="13"/>
        <v>16.925000000000001</v>
      </c>
      <c r="G78" s="41"/>
      <c r="H78" s="41">
        <f>+'51'!D77/1000000</f>
        <v>16.925000000000001</v>
      </c>
      <c r="I78" s="35">
        <f t="shared" si="15"/>
        <v>1</v>
      </c>
      <c r="J78" s="79"/>
      <c r="K78" s="35">
        <f t="shared" si="16"/>
        <v>1</v>
      </c>
    </row>
    <row r="79" spans="1:11" ht="63">
      <c r="A79" s="78"/>
      <c r="B79" s="7" t="str">
        <f>+'51'!B78</f>
        <v xml:space="preserve">Xây dựng mới nhà 02 tầng, 06 phòng, sửa chữa 02 khu phòng học và các hạng mục phụ trợ trường tiểu học Thiên Phủ, huyện Quan Hóa </v>
      </c>
      <c r="C79" s="41">
        <f t="shared" si="14"/>
        <v>3782.5320000000002</v>
      </c>
      <c r="D79" s="41"/>
      <c r="E79" s="41">
        <f>+'51'!C78/1000000</f>
        <v>3782.5320000000002</v>
      </c>
      <c r="F79" s="41">
        <f t="shared" si="13"/>
        <v>3699.5940000000001</v>
      </c>
      <c r="G79" s="41"/>
      <c r="H79" s="41">
        <f>+'51'!D78/1000000</f>
        <v>3699.5940000000001</v>
      </c>
      <c r="I79" s="35">
        <f t="shared" si="15"/>
        <v>0.97807341748860288</v>
      </c>
      <c r="J79" s="79"/>
      <c r="K79" s="35">
        <f t="shared" si="16"/>
        <v>0.97807341748860288</v>
      </c>
    </row>
    <row r="80" spans="1:11" ht="47.25">
      <c r="A80" s="78"/>
      <c r="B80" s="7" t="str">
        <f>+'51'!B79</f>
        <v>Nâng cấp xây dựng các hạng mục trường tiểu học xã Nam Động huyện Quan Hóa</v>
      </c>
      <c r="C80" s="41">
        <f t="shared" si="14"/>
        <v>8834.3780000000006</v>
      </c>
      <c r="D80" s="41"/>
      <c r="E80" s="41">
        <f>+'51'!C79/1000000</f>
        <v>8834.3780000000006</v>
      </c>
      <c r="F80" s="41">
        <f t="shared" si="13"/>
        <v>8501.8799999999992</v>
      </c>
      <c r="G80" s="41"/>
      <c r="H80" s="41">
        <f>+'51'!D79/1000000</f>
        <v>8501.8799999999992</v>
      </c>
      <c r="I80" s="35">
        <f t="shared" si="15"/>
        <v>0.96236316806910438</v>
      </c>
      <c r="J80" s="79"/>
      <c r="K80" s="35">
        <f t="shared" si="16"/>
        <v>0.96236316806910438</v>
      </c>
    </row>
    <row r="81" spans="1:11" ht="63">
      <c r="A81" s="78"/>
      <c r="B81" s="7" t="str">
        <f>+'51'!B80</f>
        <v>Kinh phí mua sắm các thiết bị dạy học để xây dựng trường chuẩn Quốc gia năm 2025 (TH Thiên Phủ, TH Nam Động, THCS Nam Động)</v>
      </c>
      <c r="C81" s="41">
        <f t="shared" si="14"/>
        <v>900</v>
      </c>
      <c r="D81" s="41"/>
      <c r="E81" s="41">
        <f>+'51'!C80/1000000</f>
        <v>900</v>
      </c>
      <c r="F81" s="41">
        <f t="shared" si="13"/>
        <v>0</v>
      </c>
      <c r="G81" s="41"/>
      <c r="H81" s="41">
        <f>+'51'!D80/1000000</f>
        <v>0</v>
      </c>
      <c r="I81" s="35">
        <f t="shared" si="15"/>
        <v>0</v>
      </c>
      <c r="J81" s="79"/>
      <c r="K81" s="35">
        <f t="shared" si="16"/>
        <v>0</v>
      </c>
    </row>
    <row r="82" spans="1:11" ht="31.5">
      <c r="A82" s="78"/>
      <c r="B82" s="7" t="str">
        <f>+'51'!B81</f>
        <v xml:space="preserve">Hỗ trợ kinh phí bản đạt tiêu chí nông thôn mới </v>
      </c>
      <c r="C82" s="41">
        <f t="shared" si="14"/>
        <v>50</v>
      </c>
      <c r="D82" s="41"/>
      <c r="E82" s="41">
        <f>+'51'!C81/1000000</f>
        <v>50</v>
      </c>
      <c r="F82" s="41">
        <f t="shared" si="13"/>
        <v>45.56</v>
      </c>
      <c r="G82" s="41"/>
      <c r="H82" s="41">
        <f>+'51'!D81/1000000</f>
        <v>45.56</v>
      </c>
      <c r="I82" s="35">
        <f t="shared" si="15"/>
        <v>0.91120000000000001</v>
      </c>
      <c r="J82" s="79"/>
      <c r="K82" s="35">
        <f t="shared" si="16"/>
        <v>0.91120000000000001</v>
      </c>
    </row>
    <row r="83" spans="1:11" ht="63">
      <c r="A83" s="78"/>
      <c r="B83" s="7" t="str">
        <f>+'51'!B82</f>
        <v>Nâng cấp, SC tuyến đường liên xã từ QL 15C (bản Chong) đi bản Lớt Dồi xã Thiên Phủ, huyện Quan Hóa (Đoạn từ Km0+00 đến Km8+600)</v>
      </c>
      <c r="C83" s="41">
        <f t="shared" si="14"/>
        <v>24000</v>
      </c>
      <c r="D83" s="41"/>
      <c r="E83" s="41">
        <f>+'51'!C82/1000000</f>
        <v>24000</v>
      </c>
      <c r="F83" s="41">
        <f t="shared" si="13"/>
        <v>2872.6669999999999</v>
      </c>
      <c r="G83" s="41"/>
      <c r="H83" s="41">
        <f>+'51'!D82/1000000</f>
        <v>2872.6669999999999</v>
      </c>
      <c r="I83" s="35">
        <f t="shared" si="15"/>
        <v>0.11969445833333334</v>
      </c>
      <c r="J83" s="79"/>
      <c r="K83" s="35">
        <f t="shared" si="16"/>
        <v>0.11969445833333334</v>
      </c>
    </row>
    <row r="84" spans="1:11" ht="47.25">
      <c r="A84" s="78"/>
      <c r="B84" s="7" t="str">
        <f>+'51'!B83</f>
        <v>Đường giao thông liên xã bản Ngà, xã Nam Tiến đi bản Khương Làng, xã Nam Động, huyện Quan Hoá</v>
      </c>
      <c r="C84" s="41">
        <f t="shared" si="14"/>
        <v>23368.196</v>
      </c>
      <c r="D84" s="41"/>
      <c r="E84" s="41">
        <f>+'51'!C83/1000000</f>
        <v>23368.196</v>
      </c>
      <c r="F84" s="41">
        <f t="shared" si="13"/>
        <v>1925.1315</v>
      </c>
      <c r="G84" s="41"/>
      <c r="H84" s="41">
        <f>+'51'!D83/1000000</f>
        <v>1925.1315</v>
      </c>
      <c r="I84" s="35">
        <f t="shared" si="15"/>
        <v>8.2382546774256771E-2</v>
      </c>
      <c r="J84" s="79"/>
      <c r="K84" s="35">
        <f t="shared" si="16"/>
        <v>8.2382546774256771E-2</v>
      </c>
    </row>
    <row r="85" spans="1:11" ht="31.5">
      <c r="A85" s="78"/>
      <c r="B85" s="7" t="str">
        <f>+'51'!B84</f>
        <v>Đập, mương bản Bất xã Nam Động, huyện Quan Hoá</v>
      </c>
      <c r="C85" s="41">
        <f t="shared" si="14"/>
        <v>755.65499999999997</v>
      </c>
      <c r="D85" s="41"/>
      <c r="E85" s="41">
        <f>+'51'!C84/1000000</f>
        <v>755.65499999999997</v>
      </c>
      <c r="F85" s="41">
        <f t="shared" si="13"/>
        <v>710.19100000000003</v>
      </c>
      <c r="G85" s="41"/>
      <c r="H85" s="41">
        <f>+'51'!D84/1000000</f>
        <v>710.19100000000003</v>
      </c>
      <c r="I85" s="35">
        <f t="shared" si="15"/>
        <v>0.93983497760221268</v>
      </c>
      <c r="J85" s="79"/>
      <c r="K85" s="35">
        <f t="shared" si="16"/>
        <v>0.93983497760221268</v>
      </c>
    </row>
    <row r="86" spans="1:11" ht="63">
      <c r="A86" s="78"/>
      <c r="B86" s="7" t="str">
        <f>+'51'!B85</f>
        <v>Xây dựng mới nhà 02 tầng, 06 phòng, sửa chữa 02 khu phòng học và các hạng mục phụ trợ trường tiểu học Thiên Phủ, huyện Quan Hóa</v>
      </c>
      <c r="C86" s="41">
        <f t="shared" si="14"/>
        <v>499.84</v>
      </c>
      <c r="D86" s="41"/>
      <c r="E86" s="41">
        <f>+'51'!C85/1000000</f>
        <v>499.84</v>
      </c>
      <c r="F86" s="41">
        <f t="shared" si="13"/>
        <v>0</v>
      </c>
      <c r="G86" s="41"/>
      <c r="H86" s="41">
        <f>+'51'!D85/1000000</f>
        <v>0</v>
      </c>
      <c r="I86" s="35">
        <f t="shared" si="15"/>
        <v>0</v>
      </c>
      <c r="J86" s="79"/>
      <c r="K86" s="35">
        <f t="shared" si="16"/>
        <v>0</v>
      </c>
    </row>
    <row r="87" spans="1:11" ht="47.25">
      <c r="A87" s="78"/>
      <c r="B87" s="7" t="str">
        <f>+'51'!B86</f>
        <v>Rãnh thoát nước đường giao thông bản Sài, xã Thiên Phủ, huyện Quan Hoá, tỉnh Thanh Hoá</v>
      </c>
      <c r="C87" s="41">
        <f t="shared" si="14"/>
        <v>248</v>
      </c>
      <c r="D87" s="41"/>
      <c r="E87" s="41">
        <f>+'51'!C86/1000000</f>
        <v>248</v>
      </c>
      <c r="F87" s="41">
        <f t="shared" si="13"/>
        <v>58.347999999999999</v>
      </c>
      <c r="G87" s="41"/>
      <c r="H87" s="41">
        <f>+'51'!D86/1000000</f>
        <v>58.347999999999999</v>
      </c>
      <c r="I87" s="35">
        <f t="shared" si="15"/>
        <v>0.23527419354838711</v>
      </c>
      <c r="J87" s="79"/>
      <c r="K87" s="35">
        <f t="shared" si="16"/>
        <v>0.23527419354838711</v>
      </c>
    </row>
    <row r="88" spans="1:11" ht="15.75">
      <c r="A88" s="78"/>
      <c r="B88" s="7" t="str">
        <f>+'51'!B87</f>
        <v>Kinh Phí ông thi lớp 10 THCS</v>
      </c>
      <c r="C88" s="41">
        <f t="shared" si="14"/>
        <v>6.6210000000000004</v>
      </c>
      <c r="D88" s="41"/>
      <c r="E88" s="41">
        <f>+'51'!C87/1000000</f>
        <v>6.6210000000000004</v>
      </c>
      <c r="F88" s="41">
        <f t="shared" si="13"/>
        <v>6.6210000000000004</v>
      </c>
      <c r="G88" s="41"/>
      <c r="H88" s="41">
        <f>+'51'!D87/1000000</f>
        <v>6.6210000000000004</v>
      </c>
      <c r="I88" s="35">
        <f t="shared" si="15"/>
        <v>1</v>
      </c>
      <c r="J88" s="79"/>
      <c r="K88" s="35">
        <f t="shared" si="16"/>
        <v>1</v>
      </c>
    </row>
    <row r="89" spans="1:11" ht="31.5">
      <c r="A89" s="78"/>
      <c r="B89" s="7" t="str">
        <f>+'51'!B88</f>
        <v>Lập quy hoạch chung xây dựng các xã đến năm 2030</v>
      </c>
      <c r="C89" s="41">
        <f t="shared" si="14"/>
        <v>139.702</v>
      </c>
      <c r="D89" s="41"/>
      <c r="E89" s="41">
        <f>+'51'!C88/1000000</f>
        <v>139.702</v>
      </c>
      <c r="F89" s="41">
        <f t="shared" si="13"/>
        <v>139.702</v>
      </c>
      <c r="G89" s="41"/>
      <c r="H89" s="41">
        <f>+'51'!D88/1000000</f>
        <v>139.702</v>
      </c>
      <c r="I89" s="35">
        <f t="shared" si="15"/>
        <v>1</v>
      </c>
      <c r="J89" s="79"/>
      <c r="K89" s="35">
        <f t="shared" si="16"/>
        <v>1</v>
      </c>
    </row>
    <row r="90" spans="1:11" ht="31.5">
      <c r="A90" s="78"/>
      <c r="B90" s="7" t="str">
        <f>+'51'!B89</f>
        <v>Chính sách phát triển giáo dục mầm non</v>
      </c>
      <c r="C90" s="41">
        <f t="shared" si="14"/>
        <v>412</v>
      </c>
      <c r="D90" s="41"/>
      <c r="E90" s="41">
        <f>+'51'!C89/1000000</f>
        <v>412</v>
      </c>
      <c r="F90" s="41">
        <f t="shared" si="13"/>
        <v>114.72</v>
      </c>
      <c r="G90" s="41"/>
      <c r="H90" s="41">
        <f>+'51'!D89/1000000</f>
        <v>114.72</v>
      </c>
      <c r="I90" s="35">
        <f t="shared" si="15"/>
        <v>0.27844660194174758</v>
      </c>
      <c r="J90" s="79"/>
      <c r="K90" s="35">
        <f t="shared" si="16"/>
        <v>0.27844660194174758</v>
      </c>
    </row>
    <row r="91" spans="1:11" ht="31.5">
      <c r="A91" s="78"/>
      <c r="B91" s="7" t="str">
        <f>+'51'!B90</f>
        <v>Chính sách 116 hỗ trợ học sinh bán trú</v>
      </c>
      <c r="C91" s="41">
        <f t="shared" si="14"/>
        <v>140</v>
      </c>
      <c r="D91" s="41"/>
      <c r="E91" s="41">
        <f>+'51'!C90/1000000</f>
        <v>140</v>
      </c>
      <c r="F91" s="41">
        <f t="shared" si="13"/>
        <v>51.128500000000003</v>
      </c>
      <c r="G91" s="41"/>
      <c r="H91" s="41">
        <f>+'51'!D90/1000000</f>
        <v>51.128500000000003</v>
      </c>
      <c r="I91" s="35">
        <f t="shared" si="15"/>
        <v>0.36520357142857146</v>
      </c>
      <c r="J91" s="79"/>
      <c r="K91" s="35">
        <f t="shared" si="16"/>
        <v>0.36520357142857146</v>
      </c>
    </row>
    <row r="92" spans="1:11" ht="31.5">
      <c r="A92" s="78"/>
      <c r="B92" s="7" t="str">
        <f>+'51'!B91</f>
        <v>Chính hỗ trợ chi phí học tập, Miễn giảm học phí</v>
      </c>
      <c r="C92" s="41">
        <f t="shared" si="14"/>
        <v>414</v>
      </c>
      <c r="D92" s="41"/>
      <c r="E92" s="41">
        <f>+'51'!C91/1000000</f>
        <v>414</v>
      </c>
      <c r="F92" s="41">
        <f t="shared" si="13"/>
        <v>45.43</v>
      </c>
      <c r="G92" s="41"/>
      <c r="H92" s="41">
        <f>+'51'!D91/1000000</f>
        <v>45.43</v>
      </c>
      <c r="I92" s="35">
        <f t="shared" si="15"/>
        <v>0.10973429951690822</v>
      </c>
      <c r="J92" s="79"/>
      <c r="K92" s="35">
        <f t="shared" si="16"/>
        <v>0.10973429951690822</v>
      </c>
    </row>
    <row r="93" spans="1:11" ht="47.25">
      <c r="A93" s="78"/>
      <c r="B93" s="7" t="str">
        <f>+'51'!B92</f>
        <v>Chính sách trợ giúp xã hội đối với đối tượng  BTXH theo NĐ 20/2021/NĐ-CP ngày 15/3/2021 của Chính phủ</v>
      </c>
      <c r="C93" s="41">
        <f t="shared" si="14"/>
        <v>1227</v>
      </c>
      <c r="D93" s="41"/>
      <c r="E93" s="41">
        <f>+'51'!C92/1000000</f>
        <v>1227</v>
      </c>
      <c r="F93" s="41">
        <f t="shared" si="13"/>
        <v>1227</v>
      </c>
      <c r="G93" s="41"/>
      <c r="H93" s="41">
        <f>+'51'!D92/1000000</f>
        <v>1227</v>
      </c>
      <c r="I93" s="35">
        <f t="shared" si="15"/>
        <v>1</v>
      </c>
      <c r="J93" s="79"/>
      <c r="K93" s="35">
        <f t="shared" si="16"/>
        <v>1</v>
      </c>
    </row>
    <row r="94" spans="1:11" ht="47.25">
      <c r="A94" s="78"/>
      <c r="B94" s="7" t="str">
        <f>+'51'!B93</f>
        <v>Chính sách hỗ trợ người đóng BHXH tự nguyện theo NĐ số 134/2015/NĐ-CP</v>
      </c>
      <c r="C94" s="41">
        <f t="shared" si="14"/>
        <v>142</v>
      </c>
      <c r="D94" s="41"/>
      <c r="E94" s="41">
        <f>+'51'!C93/1000000</f>
        <v>142</v>
      </c>
      <c r="F94" s="41">
        <f t="shared" si="13"/>
        <v>142</v>
      </c>
      <c r="G94" s="41"/>
      <c r="H94" s="41">
        <f>+'51'!D93/1000000</f>
        <v>142</v>
      </c>
      <c r="I94" s="35">
        <f t="shared" si="15"/>
        <v>1</v>
      </c>
      <c r="J94" s="79"/>
      <c r="K94" s="35">
        <f t="shared" si="16"/>
        <v>1</v>
      </c>
    </row>
    <row r="95" spans="1:11" ht="63">
      <c r="A95" s="78"/>
      <c r="B95" s="7" t="str">
        <f>+'51'!B94</f>
        <v>Chính sách hỗ trợ người có uy tín trong đồng bào dân tộc thiểu số theo QĐ số 12/2018/QĐ-TTg và QĐ số 28/2023/QĐ-TTg (năm 2024, 2025)</v>
      </c>
      <c r="C95" s="41">
        <f t="shared" si="14"/>
        <v>0</v>
      </c>
      <c r="D95" s="41"/>
      <c r="E95" s="41">
        <f>+'51'!C94/1000000</f>
        <v>0</v>
      </c>
      <c r="F95" s="41">
        <f t="shared" si="13"/>
        <v>0</v>
      </c>
      <c r="G95" s="41"/>
      <c r="H95" s="41">
        <f>+'51'!D94/1000000</f>
        <v>0</v>
      </c>
      <c r="I95" s="35"/>
      <c r="J95" s="79"/>
      <c r="K95" s="35"/>
    </row>
    <row r="96" spans="1:11" ht="31.5">
      <c r="A96" s="78" t="s">
        <v>10</v>
      </c>
      <c r="B96" s="6" t="s">
        <v>375</v>
      </c>
      <c r="C96" s="41">
        <f t="shared" si="14"/>
        <v>0</v>
      </c>
      <c r="D96" s="41"/>
      <c r="E96" s="41"/>
      <c r="F96" s="41">
        <f>+G96+H96</f>
        <v>244.37540000000001</v>
      </c>
      <c r="G96" s="41"/>
      <c r="H96" s="41">
        <f>+'51'!D95/1000000</f>
        <v>244.37540000000001</v>
      </c>
      <c r="I96" s="35"/>
      <c r="J96" s="79"/>
      <c r="K96" s="35"/>
    </row>
    <row r="97" spans="1:11" ht="31.5">
      <c r="A97" s="5" t="s">
        <v>13</v>
      </c>
      <c r="B97" s="6" t="s">
        <v>135</v>
      </c>
      <c r="C97" s="41">
        <f t="shared" si="14"/>
        <v>0</v>
      </c>
      <c r="D97" s="41"/>
      <c r="E97" s="41"/>
      <c r="F97" s="41">
        <f t="shared" si="13"/>
        <v>69179.936847999998</v>
      </c>
      <c r="G97" s="41"/>
      <c r="H97" s="41">
        <f>+'51'!D96/1000000</f>
        <v>69179.936847999998</v>
      </c>
      <c r="I97" s="35"/>
      <c r="J97" s="79"/>
      <c r="K97" s="35"/>
    </row>
    <row r="98" spans="1:11" ht="49.5" customHeight="1">
      <c r="A98" s="134" t="s">
        <v>282</v>
      </c>
      <c r="B98" s="134"/>
      <c r="C98" s="134"/>
      <c r="D98" s="134"/>
      <c r="E98" s="134"/>
      <c r="F98" s="134"/>
      <c r="G98" s="134"/>
      <c r="H98" s="134"/>
      <c r="I98" s="134"/>
      <c r="J98" s="134"/>
      <c r="K98" s="134"/>
    </row>
  </sheetData>
  <autoFilter ref="A8:K98"/>
  <mergeCells count="10">
    <mergeCell ref="I5:K5"/>
    <mergeCell ref="A2:K2"/>
    <mergeCell ref="A3:K3"/>
    <mergeCell ref="A98:K98"/>
    <mergeCell ref="A5:A6"/>
    <mergeCell ref="B5:B6"/>
    <mergeCell ref="C5:C6"/>
    <mergeCell ref="D5:E5"/>
    <mergeCell ref="F5:F6"/>
    <mergeCell ref="G5:H5"/>
  </mergeCells>
  <pageMargins left="0.6" right="0.45" top="0.39" bottom="0.46" header="0.31496062992125984" footer="0.31496062992125984"/>
  <pageSetup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48"/>
  <sheetViews>
    <sheetView workbookViewId="0">
      <selection activeCell="A9" sqref="A9"/>
    </sheetView>
  </sheetViews>
  <sheetFormatPr defaultColWidth="8.85546875" defaultRowHeight="15"/>
  <cols>
    <col min="1" max="1" width="4.28515625" style="109" customWidth="1"/>
    <col min="2" max="2" width="21.85546875" style="109" customWidth="1"/>
    <col min="3" max="16" width="8.42578125" style="109" customWidth="1"/>
    <col min="17" max="17" width="7.140625" style="109" customWidth="1"/>
    <col min="18" max="18" width="6.7109375" style="109" customWidth="1"/>
    <col min="19" max="19" width="10.85546875" style="109" customWidth="1"/>
    <col min="20" max="23" width="8" style="109" customWidth="1"/>
    <col min="24" max="16384" width="8.85546875" style="109"/>
  </cols>
  <sheetData>
    <row r="1" spans="1:23">
      <c r="A1" s="135" t="s">
        <v>379</v>
      </c>
      <c r="B1" s="136"/>
      <c r="C1" s="136"/>
      <c r="W1" s="89" t="s">
        <v>380</v>
      </c>
    </row>
    <row r="2" spans="1:23">
      <c r="A2" s="108" t="s">
        <v>381</v>
      </c>
    </row>
    <row r="6" spans="1:23" ht="18.75">
      <c r="A6" s="137" t="s">
        <v>382</v>
      </c>
      <c r="B6" s="136"/>
      <c r="C6" s="136"/>
      <c r="D6" s="136"/>
      <c r="E6" s="136"/>
      <c r="F6" s="136"/>
      <c r="G6" s="136"/>
      <c r="H6" s="136"/>
      <c r="I6" s="136"/>
      <c r="J6" s="136"/>
      <c r="K6" s="136"/>
      <c r="L6" s="136"/>
      <c r="M6" s="136"/>
      <c r="N6" s="136"/>
      <c r="O6" s="136"/>
      <c r="P6" s="136"/>
      <c r="Q6" s="136"/>
      <c r="R6" s="136"/>
      <c r="S6" s="136"/>
      <c r="T6" s="136"/>
      <c r="U6" s="136"/>
      <c r="V6" s="136"/>
      <c r="W6" s="136"/>
    </row>
    <row r="7" spans="1:23">
      <c r="A7" s="138" t="s">
        <v>383</v>
      </c>
      <c r="B7" s="136"/>
      <c r="C7" s="136"/>
      <c r="D7" s="136"/>
      <c r="E7" s="136"/>
      <c r="F7" s="136"/>
      <c r="G7" s="136"/>
      <c r="H7" s="136"/>
      <c r="I7" s="136"/>
      <c r="J7" s="136"/>
      <c r="K7" s="136"/>
      <c r="L7" s="136"/>
      <c r="M7" s="136"/>
      <c r="N7" s="136"/>
      <c r="O7" s="136"/>
      <c r="P7" s="136"/>
      <c r="Q7" s="136"/>
      <c r="R7" s="136"/>
      <c r="S7" s="136"/>
      <c r="T7" s="136"/>
      <c r="U7" s="136"/>
      <c r="V7" s="136"/>
      <c r="W7" s="136"/>
    </row>
    <row r="8" spans="1:23">
      <c r="A8" s="138" t="str">
        <f>+'53'!A3:K3</f>
        <v>( Kèm theo Quyết định số:  362 /QĐ-UBND ngày 29/4/2026 của UBND xã Thiên Phủ)</v>
      </c>
      <c r="B8" s="136"/>
      <c r="C8" s="136"/>
      <c r="D8" s="136"/>
      <c r="E8" s="136"/>
      <c r="F8" s="136"/>
      <c r="G8" s="136"/>
      <c r="H8" s="136"/>
      <c r="I8" s="136"/>
      <c r="J8" s="136"/>
      <c r="K8" s="136"/>
      <c r="L8" s="136"/>
      <c r="M8" s="136"/>
      <c r="N8" s="136"/>
      <c r="O8" s="136"/>
      <c r="P8" s="136"/>
      <c r="Q8" s="136"/>
      <c r="R8" s="136"/>
      <c r="S8" s="136"/>
      <c r="T8" s="136"/>
      <c r="U8" s="136"/>
      <c r="V8" s="136"/>
      <c r="W8" s="136"/>
    </row>
    <row r="9" spans="1:23">
      <c r="W9" s="89" t="s">
        <v>471</v>
      </c>
    </row>
    <row r="10" spans="1:23">
      <c r="A10" s="139" t="s">
        <v>0</v>
      </c>
      <c r="B10" s="139" t="s">
        <v>31</v>
      </c>
      <c r="C10" s="139" t="s">
        <v>384</v>
      </c>
      <c r="D10" s="140" t="s">
        <v>385</v>
      </c>
      <c r="E10" s="140" t="s">
        <v>385</v>
      </c>
      <c r="F10" s="140" t="s">
        <v>385</v>
      </c>
      <c r="G10" s="140" t="s">
        <v>385</v>
      </c>
      <c r="H10" s="140" t="s">
        <v>385</v>
      </c>
      <c r="I10" s="140" t="s">
        <v>385</v>
      </c>
      <c r="J10" s="139" t="s">
        <v>386</v>
      </c>
      <c r="K10" s="140" t="s">
        <v>385</v>
      </c>
      <c r="L10" s="140" t="s">
        <v>385</v>
      </c>
      <c r="M10" s="140" t="s">
        <v>385</v>
      </c>
      <c r="N10" s="140" t="s">
        <v>385</v>
      </c>
      <c r="O10" s="140" t="s">
        <v>385</v>
      </c>
      <c r="P10" s="140" t="s">
        <v>385</v>
      </c>
      <c r="Q10" s="140" t="s">
        <v>385</v>
      </c>
      <c r="R10" s="140" t="s">
        <v>385</v>
      </c>
      <c r="S10" s="140" t="s">
        <v>385</v>
      </c>
      <c r="T10" s="139" t="s">
        <v>56</v>
      </c>
      <c r="U10" s="140" t="s">
        <v>385</v>
      </c>
      <c r="V10" s="140" t="s">
        <v>385</v>
      </c>
      <c r="W10" s="140" t="s">
        <v>385</v>
      </c>
    </row>
    <row r="11" spans="1:23">
      <c r="A11" s="140" t="s">
        <v>385</v>
      </c>
      <c r="B11" s="140" t="s">
        <v>385</v>
      </c>
      <c r="C11" s="141" t="s">
        <v>387</v>
      </c>
      <c r="D11" s="141" t="s">
        <v>388</v>
      </c>
      <c r="E11" s="141" t="s">
        <v>389</v>
      </c>
      <c r="F11" s="141" t="s">
        <v>390</v>
      </c>
      <c r="G11" s="139" t="s">
        <v>224</v>
      </c>
      <c r="H11" s="140" t="s">
        <v>385</v>
      </c>
      <c r="I11" s="140" t="s">
        <v>385</v>
      </c>
      <c r="J11" s="139" t="s">
        <v>391</v>
      </c>
      <c r="K11" s="141" t="s">
        <v>388</v>
      </c>
      <c r="L11" s="141" t="s">
        <v>389</v>
      </c>
      <c r="M11" s="139" t="s">
        <v>390</v>
      </c>
      <c r="N11" s="139" t="s">
        <v>224</v>
      </c>
      <c r="O11" s="140" t="s">
        <v>385</v>
      </c>
      <c r="P11" s="140" t="s">
        <v>385</v>
      </c>
      <c r="Q11" s="141" t="s">
        <v>392</v>
      </c>
      <c r="R11" s="141" t="s">
        <v>393</v>
      </c>
      <c r="S11" s="141" t="s">
        <v>394</v>
      </c>
      <c r="T11" s="139" t="s">
        <v>391</v>
      </c>
      <c r="U11" s="139" t="s">
        <v>395</v>
      </c>
      <c r="V11" s="139" t="s">
        <v>396</v>
      </c>
      <c r="W11" s="141" t="s">
        <v>397</v>
      </c>
    </row>
    <row r="12" spans="1:23" ht="42" customHeight="1">
      <c r="A12" s="140" t="s">
        <v>385</v>
      </c>
      <c r="B12" s="140" t="s">
        <v>385</v>
      </c>
      <c r="C12" s="140" t="s">
        <v>385</v>
      </c>
      <c r="D12" s="140" t="s">
        <v>385</v>
      </c>
      <c r="E12" s="140" t="s">
        <v>385</v>
      </c>
      <c r="F12" s="140" t="s">
        <v>385</v>
      </c>
      <c r="G12" s="107" t="s">
        <v>25</v>
      </c>
      <c r="H12" s="105" t="s">
        <v>398</v>
      </c>
      <c r="I12" s="107" t="s">
        <v>396</v>
      </c>
      <c r="J12" s="140" t="s">
        <v>385</v>
      </c>
      <c r="K12" s="140" t="s">
        <v>385</v>
      </c>
      <c r="L12" s="140" t="s">
        <v>385</v>
      </c>
      <c r="M12" s="140" t="s">
        <v>385</v>
      </c>
      <c r="N12" s="107" t="s">
        <v>25</v>
      </c>
      <c r="O12" s="105" t="s">
        <v>398</v>
      </c>
      <c r="P12" s="107" t="s">
        <v>396</v>
      </c>
      <c r="Q12" s="140" t="s">
        <v>385</v>
      </c>
      <c r="R12" s="140" t="s">
        <v>385</v>
      </c>
      <c r="S12" s="140" t="s">
        <v>385</v>
      </c>
      <c r="T12" s="140" t="s">
        <v>385</v>
      </c>
      <c r="U12" s="140" t="s">
        <v>385</v>
      </c>
      <c r="V12" s="140" t="s">
        <v>385</v>
      </c>
      <c r="W12" s="140" t="s">
        <v>385</v>
      </c>
    </row>
    <row r="13" spans="1:23">
      <c r="A13" s="107" t="s">
        <v>2</v>
      </c>
      <c r="B13" s="107" t="s">
        <v>3</v>
      </c>
      <c r="C13" s="107" t="s">
        <v>399</v>
      </c>
      <c r="D13" s="107" t="s">
        <v>400</v>
      </c>
      <c r="E13" s="107" t="s">
        <v>401</v>
      </c>
      <c r="F13" s="107" t="s">
        <v>402</v>
      </c>
      <c r="G13" s="107" t="s">
        <v>403</v>
      </c>
      <c r="H13" s="107" t="s">
        <v>404</v>
      </c>
      <c r="I13" s="107" t="s">
        <v>405</v>
      </c>
      <c r="J13" s="107" t="s">
        <v>406</v>
      </c>
      <c r="K13" s="107" t="s">
        <v>407</v>
      </c>
      <c r="L13" s="107" t="s">
        <v>408</v>
      </c>
      <c r="M13" s="107" t="s">
        <v>409</v>
      </c>
      <c r="N13" s="107" t="s">
        <v>410</v>
      </c>
      <c r="O13" s="107" t="s">
        <v>411</v>
      </c>
      <c r="P13" s="107" t="s">
        <v>412</v>
      </c>
      <c r="Q13" s="107" t="s">
        <v>413</v>
      </c>
      <c r="R13" s="107" t="s">
        <v>414</v>
      </c>
      <c r="S13" s="107" t="s">
        <v>415</v>
      </c>
      <c r="T13" s="107" t="s">
        <v>416</v>
      </c>
      <c r="U13" s="107" t="s">
        <v>417</v>
      </c>
      <c r="V13" s="107" t="s">
        <v>418</v>
      </c>
      <c r="W13" s="107" t="s">
        <v>419</v>
      </c>
    </row>
    <row r="14" spans="1:23">
      <c r="A14" s="105" t="s">
        <v>11</v>
      </c>
      <c r="B14" s="92" t="s">
        <v>420</v>
      </c>
      <c r="C14" s="93">
        <v>208955</v>
      </c>
      <c r="D14" s="93">
        <v>53118</v>
      </c>
      <c r="E14" s="93">
        <v>113791</v>
      </c>
      <c r="F14" s="106" t="s">
        <v>385</v>
      </c>
      <c r="G14" s="93">
        <v>42047</v>
      </c>
      <c r="H14" s="93">
        <v>6531</v>
      </c>
      <c r="I14" s="93">
        <v>35515</v>
      </c>
      <c r="J14" s="93">
        <v>118286</v>
      </c>
      <c r="K14" s="93">
        <v>9179</v>
      </c>
      <c r="L14" s="93">
        <v>83452</v>
      </c>
      <c r="M14" s="106" t="s">
        <v>385</v>
      </c>
      <c r="N14" s="93">
        <v>25654</v>
      </c>
      <c r="O14" s="93">
        <v>5880</v>
      </c>
      <c r="P14" s="93">
        <v>19774</v>
      </c>
      <c r="Q14" s="106" t="s">
        <v>385</v>
      </c>
      <c r="R14" s="106" t="s">
        <v>385</v>
      </c>
      <c r="S14" s="106" t="s">
        <v>385</v>
      </c>
      <c r="T14" s="95" t="s">
        <v>421</v>
      </c>
      <c r="U14" s="95" t="s">
        <v>422</v>
      </c>
      <c r="V14" s="95" t="s">
        <v>423</v>
      </c>
      <c r="W14" s="95" t="s">
        <v>424</v>
      </c>
    </row>
    <row r="15" spans="1:23">
      <c r="A15" s="96" t="s">
        <v>399</v>
      </c>
      <c r="B15" s="97" t="s">
        <v>425</v>
      </c>
      <c r="C15" s="98">
        <v>208955</v>
      </c>
      <c r="D15" s="98">
        <v>53118</v>
      </c>
      <c r="E15" s="98">
        <v>113791</v>
      </c>
      <c r="F15" s="106" t="s">
        <v>385</v>
      </c>
      <c r="G15" s="98">
        <v>42047</v>
      </c>
      <c r="H15" s="98">
        <v>6531</v>
      </c>
      <c r="I15" s="98">
        <v>35515</v>
      </c>
      <c r="J15" s="98">
        <v>118286</v>
      </c>
      <c r="K15" s="98">
        <v>9179</v>
      </c>
      <c r="L15" s="98">
        <v>83452</v>
      </c>
      <c r="M15" s="106" t="s">
        <v>385</v>
      </c>
      <c r="N15" s="98">
        <v>25654</v>
      </c>
      <c r="O15" s="98">
        <v>5880</v>
      </c>
      <c r="P15" s="98">
        <v>19774</v>
      </c>
      <c r="Q15" s="106" t="s">
        <v>385</v>
      </c>
      <c r="R15" s="106" t="s">
        <v>385</v>
      </c>
      <c r="S15" s="106" t="s">
        <v>385</v>
      </c>
      <c r="T15" s="99" t="s">
        <v>421</v>
      </c>
      <c r="U15" s="99" t="s">
        <v>422</v>
      </c>
      <c r="V15" s="99" t="s">
        <v>423</v>
      </c>
      <c r="W15" s="99" t="s">
        <v>424</v>
      </c>
    </row>
    <row r="16" spans="1:23" ht="24">
      <c r="A16" s="114" t="s">
        <v>385</v>
      </c>
      <c r="B16" s="100" t="s">
        <v>426</v>
      </c>
      <c r="C16" s="113">
        <v>8172</v>
      </c>
      <c r="D16" s="113">
        <v>0</v>
      </c>
      <c r="E16" s="113">
        <v>8172</v>
      </c>
      <c r="F16" s="106" t="s">
        <v>385</v>
      </c>
      <c r="G16" s="113">
        <v>0</v>
      </c>
      <c r="H16" s="113">
        <v>0</v>
      </c>
      <c r="I16" s="113">
        <v>0</v>
      </c>
      <c r="J16" s="113">
        <v>7778</v>
      </c>
      <c r="K16" s="113">
        <v>0</v>
      </c>
      <c r="L16" s="113">
        <v>7778</v>
      </c>
      <c r="M16" s="106" t="s">
        <v>385</v>
      </c>
      <c r="N16" s="113">
        <v>0</v>
      </c>
      <c r="O16" s="113">
        <v>0</v>
      </c>
      <c r="P16" s="113">
        <v>0</v>
      </c>
      <c r="Q16" s="106" t="s">
        <v>385</v>
      </c>
      <c r="R16" s="106" t="s">
        <v>385</v>
      </c>
      <c r="S16" s="106" t="s">
        <v>385</v>
      </c>
      <c r="T16" s="115" t="s">
        <v>427</v>
      </c>
      <c r="U16" s="106" t="s">
        <v>385</v>
      </c>
      <c r="V16" s="115" t="s">
        <v>427</v>
      </c>
      <c r="W16" s="106" t="s">
        <v>385</v>
      </c>
    </row>
    <row r="17" spans="1:23" ht="24">
      <c r="A17" s="114" t="s">
        <v>385</v>
      </c>
      <c r="B17" s="100" t="s">
        <v>428</v>
      </c>
      <c r="C17" s="113">
        <v>6818</v>
      </c>
      <c r="D17" s="113">
        <v>0</v>
      </c>
      <c r="E17" s="113">
        <v>6818</v>
      </c>
      <c r="F17" s="106" t="s">
        <v>385</v>
      </c>
      <c r="G17" s="113">
        <v>0</v>
      </c>
      <c r="H17" s="113">
        <v>0</v>
      </c>
      <c r="I17" s="113">
        <v>0</v>
      </c>
      <c r="J17" s="113">
        <v>6351</v>
      </c>
      <c r="K17" s="113">
        <v>0</v>
      </c>
      <c r="L17" s="113">
        <v>6351</v>
      </c>
      <c r="M17" s="106" t="s">
        <v>385</v>
      </c>
      <c r="N17" s="113">
        <v>0</v>
      </c>
      <c r="O17" s="113">
        <v>0</v>
      </c>
      <c r="P17" s="113">
        <v>0</v>
      </c>
      <c r="Q17" s="106" t="s">
        <v>385</v>
      </c>
      <c r="R17" s="106" t="s">
        <v>385</v>
      </c>
      <c r="S17" s="106" t="s">
        <v>385</v>
      </c>
      <c r="T17" s="115" t="s">
        <v>429</v>
      </c>
      <c r="U17" s="106" t="s">
        <v>385</v>
      </c>
      <c r="V17" s="115" t="s">
        <v>429</v>
      </c>
      <c r="W17" s="106" t="s">
        <v>385</v>
      </c>
    </row>
    <row r="18" spans="1:23" ht="24">
      <c r="A18" s="114" t="s">
        <v>385</v>
      </c>
      <c r="B18" s="100" t="s">
        <v>430</v>
      </c>
      <c r="C18" s="113">
        <v>4133</v>
      </c>
      <c r="D18" s="113">
        <v>0</v>
      </c>
      <c r="E18" s="113">
        <v>4133</v>
      </c>
      <c r="F18" s="106" t="s">
        <v>385</v>
      </c>
      <c r="G18" s="113">
        <v>0</v>
      </c>
      <c r="H18" s="113">
        <v>0</v>
      </c>
      <c r="I18" s="113">
        <v>0</v>
      </c>
      <c r="J18" s="113">
        <v>3699</v>
      </c>
      <c r="K18" s="113">
        <v>0</v>
      </c>
      <c r="L18" s="113">
        <v>3699</v>
      </c>
      <c r="M18" s="106" t="s">
        <v>385</v>
      </c>
      <c r="N18" s="113">
        <v>0</v>
      </c>
      <c r="O18" s="113">
        <v>0</v>
      </c>
      <c r="P18" s="113">
        <v>0</v>
      </c>
      <c r="Q18" s="106" t="s">
        <v>385</v>
      </c>
      <c r="R18" s="106" t="s">
        <v>385</v>
      </c>
      <c r="S18" s="106" t="s">
        <v>385</v>
      </c>
      <c r="T18" s="115" t="s">
        <v>431</v>
      </c>
      <c r="U18" s="106" t="s">
        <v>385</v>
      </c>
      <c r="V18" s="115" t="s">
        <v>431</v>
      </c>
      <c r="W18" s="106" t="s">
        <v>385</v>
      </c>
    </row>
    <row r="19" spans="1:23" ht="24">
      <c r="A19" s="114" t="s">
        <v>385</v>
      </c>
      <c r="B19" s="100" t="s">
        <v>432</v>
      </c>
      <c r="C19" s="113">
        <v>5478</v>
      </c>
      <c r="D19" s="113">
        <v>0</v>
      </c>
      <c r="E19" s="113">
        <v>5478</v>
      </c>
      <c r="F19" s="106" t="s">
        <v>385</v>
      </c>
      <c r="G19" s="113">
        <v>0</v>
      </c>
      <c r="H19" s="113">
        <v>0</v>
      </c>
      <c r="I19" s="113">
        <v>0</v>
      </c>
      <c r="J19" s="113">
        <v>5397</v>
      </c>
      <c r="K19" s="113">
        <v>0</v>
      </c>
      <c r="L19" s="113">
        <v>5397</v>
      </c>
      <c r="M19" s="106" t="s">
        <v>385</v>
      </c>
      <c r="N19" s="113">
        <v>0</v>
      </c>
      <c r="O19" s="113">
        <v>0</v>
      </c>
      <c r="P19" s="113">
        <v>0</v>
      </c>
      <c r="Q19" s="106" t="s">
        <v>385</v>
      </c>
      <c r="R19" s="106" t="s">
        <v>385</v>
      </c>
      <c r="S19" s="106" t="s">
        <v>385</v>
      </c>
      <c r="T19" s="115" t="s">
        <v>472</v>
      </c>
      <c r="U19" s="106" t="s">
        <v>385</v>
      </c>
      <c r="V19" s="115" t="s">
        <v>472</v>
      </c>
      <c r="W19" s="106" t="s">
        <v>385</v>
      </c>
    </row>
    <row r="20" spans="1:23" ht="24">
      <c r="A20" s="114" t="s">
        <v>385</v>
      </c>
      <c r="B20" s="100" t="s">
        <v>433</v>
      </c>
      <c r="C20" s="113">
        <v>8381</v>
      </c>
      <c r="D20" s="113">
        <v>0</v>
      </c>
      <c r="E20" s="113">
        <v>8381</v>
      </c>
      <c r="F20" s="106" t="s">
        <v>385</v>
      </c>
      <c r="G20" s="113">
        <v>0</v>
      </c>
      <c r="H20" s="113">
        <v>0</v>
      </c>
      <c r="I20" s="113">
        <v>0</v>
      </c>
      <c r="J20" s="113">
        <v>8297</v>
      </c>
      <c r="K20" s="113">
        <v>0</v>
      </c>
      <c r="L20" s="113">
        <v>8297</v>
      </c>
      <c r="M20" s="106" t="s">
        <v>385</v>
      </c>
      <c r="N20" s="113">
        <v>0</v>
      </c>
      <c r="O20" s="113">
        <v>0</v>
      </c>
      <c r="P20" s="113">
        <v>0</v>
      </c>
      <c r="Q20" s="106" t="s">
        <v>385</v>
      </c>
      <c r="R20" s="106" t="s">
        <v>385</v>
      </c>
      <c r="S20" s="106" t="s">
        <v>385</v>
      </c>
      <c r="T20" s="115" t="s">
        <v>473</v>
      </c>
      <c r="U20" s="106" t="s">
        <v>385</v>
      </c>
      <c r="V20" s="115" t="s">
        <v>473</v>
      </c>
      <c r="W20" s="106" t="s">
        <v>385</v>
      </c>
    </row>
    <row r="21" spans="1:23" ht="24">
      <c r="A21" s="114" t="s">
        <v>385</v>
      </c>
      <c r="B21" s="100" t="s">
        <v>434</v>
      </c>
      <c r="C21" s="113">
        <v>58488</v>
      </c>
      <c r="D21" s="113">
        <v>0</v>
      </c>
      <c r="E21" s="113">
        <v>41844</v>
      </c>
      <c r="F21" s="106" t="s">
        <v>385</v>
      </c>
      <c r="G21" s="113">
        <v>16644</v>
      </c>
      <c r="H21" s="113">
        <v>0</v>
      </c>
      <c r="I21" s="113">
        <v>16644</v>
      </c>
      <c r="J21" s="113">
        <v>25054</v>
      </c>
      <c r="K21" s="113">
        <v>0</v>
      </c>
      <c r="L21" s="113">
        <v>18564</v>
      </c>
      <c r="M21" s="106" t="s">
        <v>385</v>
      </c>
      <c r="N21" s="113">
        <v>6490</v>
      </c>
      <c r="O21" s="113">
        <v>0</v>
      </c>
      <c r="P21" s="113">
        <v>6490</v>
      </c>
      <c r="Q21" s="106" t="s">
        <v>385</v>
      </c>
      <c r="R21" s="106" t="s">
        <v>385</v>
      </c>
      <c r="S21" s="106" t="s">
        <v>385</v>
      </c>
      <c r="T21" s="115" t="s">
        <v>435</v>
      </c>
      <c r="U21" s="106" t="s">
        <v>385</v>
      </c>
      <c r="V21" s="115" t="s">
        <v>474</v>
      </c>
      <c r="W21" s="115" t="s">
        <v>436</v>
      </c>
    </row>
    <row r="22" spans="1:23" ht="36">
      <c r="A22" s="114" t="s">
        <v>385</v>
      </c>
      <c r="B22" s="100" t="s">
        <v>437</v>
      </c>
      <c r="C22" s="113">
        <v>16544</v>
      </c>
      <c r="D22" s="113">
        <v>0</v>
      </c>
      <c r="E22" s="113">
        <v>15231</v>
      </c>
      <c r="F22" s="106" t="s">
        <v>385</v>
      </c>
      <c r="G22" s="113">
        <v>1313</v>
      </c>
      <c r="H22" s="113">
        <v>0</v>
      </c>
      <c r="I22" s="113">
        <v>1313</v>
      </c>
      <c r="J22" s="113">
        <v>15804</v>
      </c>
      <c r="K22" s="113">
        <v>0</v>
      </c>
      <c r="L22" s="113">
        <v>14692</v>
      </c>
      <c r="M22" s="106" t="s">
        <v>385</v>
      </c>
      <c r="N22" s="113">
        <v>1112</v>
      </c>
      <c r="O22" s="113">
        <v>0</v>
      </c>
      <c r="P22" s="113">
        <v>1112</v>
      </c>
      <c r="Q22" s="106" t="s">
        <v>385</v>
      </c>
      <c r="R22" s="106" t="s">
        <v>385</v>
      </c>
      <c r="S22" s="106" t="s">
        <v>385</v>
      </c>
      <c r="T22" s="115" t="s">
        <v>438</v>
      </c>
      <c r="U22" s="106" t="s">
        <v>385</v>
      </c>
      <c r="V22" s="115" t="s">
        <v>439</v>
      </c>
      <c r="W22" s="115" t="s">
        <v>475</v>
      </c>
    </row>
    <row r="23" spans="1:23" ht="24">
      <c r="A23" s="114" t="s">
        <v>385</v>
      </c>
      <c r="B23" s="100" t="s">
        <v>440</v>
      </c>
      <c r="C23" s="113">
        <v>1947</v>
      </c>
      <c r="D23" s="113">
        <v>0</v>
      </c>
      <c r="E23" s="113">
        <v>1714</v>
      </c>
      <c r="F23" s="106" t="s">
        <v>385</v>
      </c>
      <c r="G23" s="113">
        <v>233</v>
      </c>
      <c r="H23" s="113">
        <v>0</v>
      </c>
      <c r="I23" s="113">
        <v>233</v>
      </c>
      <c r="J23" s="113">
        <v>1904</v>
      </c>
      <c r="K23" s="113">
        <v>0</v>
      </c>
      <c r="L23" s="113">
        <v>1714</v>
      </c>
      <c r="M23" s="106" t="s">
        <v>385</v>
      </c>
      <c r="N23" s="113">
        <v>189</v>
      </c>
      <c r="O23" s="113">
        <v>0</v>
      </c>
      <c r="P23" s="113">
        <v>189</v>
      </c>
      <c r="Q23" s="106" t="s">
        <v>385</v>
      </c>
      <c r="R23" s="106" t="s">
        <v>385</v>
      </c>
      <c r="S23" s="106" t="s">
        <v>385</v>
      </c>
      <c r="T23" s="115" t="s">
        <v>476</v>
      </c>
      <c r="U23" s="106" t="s">
        <v>385</v>
      </c>
      <c r="V23" s="115" t="s">
        <v>441</v>
      </c>
      <c r="W23" s="115" t="s">
        <v>477</v>
      </c>
    </row>
    <row r="24" spans="1:23" ht="24">
      <c r="A24" s="114" t="s">
        <v>385</v>
      </c>
      <c r="B24" s="100" t="s">
        <v>442</v>
      </c>
      <c r="C24" s="113">
        <v>2908</v>
      </c>
      <c r="D24" s="113">
        <v>0</v>
      </c>
      <c r="E24" s="113">
        <v>2908</v>
      </c>
      <c r="F24" s="106" t="s">
        <v>385</v>
      </c>
      <c r="G24" s="113">
        <v>0</v>
      </c>
      <c r="H24" s="113">
        <v>0</v>
      </c>
      <c r="I24" s="113">
        <v>0</v>
      </c>
      <c r="J24" s="113">
        <v>2900</v>
      </c>
      <c r="K24" s="113">
        <v>0</v>
      </c>
      <c r="L24" s="113">
        <v>2900</v>
      </c>
      <c r="M24" s="106" t="s">
        <v>385</v>
      </c>
      <c r="N24" s="113">
        <v>0</v>
      </c>
      <c r="O24" s="113">
        <v>0</v>
      </c>
      <c r="P24" s="113">
        <v>0</v>
      </c>
      <c r="Q24" s="106" t="s">
        <v>385</v>
      </c>
      <c r="R24" s="106" t="s">
        <v>385</v>
      </c>
      <c r="S24" s="106" t="s">
        <v>385</v>
      </c>
      <c r="T24" s="115" t="s">
        <v>478</v>
      </c>
      <c r="U24" s="106" t="s">
        <v>385</v>
      </c>
      <c r="V24" s="115" t="s">
        <v>478</v>
      </c>
      <c r="W24" s="106" t="s">
        <v>385</v>
      </c>
    </row>
    <row r="25" spans="1:23" ht="36">
      <c r="A25" s="114" t="s">
        <v>385</v>
      </c>
      <c r="B25" s="100" t="s">
        <v>443</v>
      </c>
      <c r="C25" s="113">
        <v>4984</v>
      </c>
      <c r="D25" s="113">
        <v>0</v>
      </c>
      <c r="E25" s="113">
        <v>0</v>
      </c>
      <c r="F25" s="106" t="s">
        <v>385</v>
      </c>
      <c r="G25" s="113">
        <v>4984</v>
      </c>
      <c r="H25" s="113">
        <v>0</v>
      </c>
      <c r="I25" s="113">
        <v>4984</v>
      </c>
      <c r="J25" s="113">
        <v>4975</v>
      </c>
      <c r="K25" s="113">
        <v>0</v>
      </c>
      <c r="L25" s="113">
        <v>0</v>
      </c>
      <c r="M25" s="106" t="s">
        <v>385</v>
      </c>
      <c r="N25" s="113">
        <v>4975</v>
      </c>
      <c r="O25" s="113">
        <v>0</v>
      </c>
      <c r="P25" s="113">
        <v>4975</v>
      </c>
      <c r="Q25" s="106" t="s">
        <v>385</v>
      </c>
      <c r="R25" s="106" t="s">
        <v>385</v>
      </c>
      <c r="S25" s="106" t="s">
        <v>385</v>
      </c>
      <c r="T25" s="115" t="s">
        <v>479</v>
      </c>
      <c r="U25" s="106" t="s">
        <v>385</v>
      </c>
      <c r="V25" s="106" t="s">
        <v>385</v>
      </c>
      <c r="W25" s="115" t="s">
        <v>479</v>
      </c>
    </row>
    <row r="26" spans="1:23" ht="36">
      <c r="A26" s="114" t="s">
        <v>385</v>
      </c>
      <c r="B26" s="100" t="s">
        <v>444</v>
      </c>
      <c r="C26" s="113">
        <v>31483</v>
      </c>
      <c r="D26" s="113">
        <v>0</v>
      </c>
      <c r="E26" s="113">
        <v>19142</v>
      </c>
      <c r="F26" s="106" t="s">
        <v>385</v>
      </c>
      <c r="G26" s="113">
        <v>12341</v>
      </c>
      <c r="H26" s="113">
        <v>0</v>
      </c>
      <c r="I26" s="113">
        <v>12341</v>
      </c>
      <c r="J26" s="113">
        <v>21067</v>
      </c>
      <c r="K26" s="113">
        <v>0</v>
      </c>
      <c r="L26" s="113">
        <v>14059</v>
      </c>
      <c r="M26" s="106" t="s">
        <v>385</v>
      </c>
      <c r="N26" s="113">
        <v>7008</v>
      </c>
      <c r="O26" s="113">
        <v>0</v>
      </c>
      <c r="P26" s="113">
        <v>7008</v>
      </c>
      <c r="Q26" s="106" t="s">
        <v>385</v>
      </c>
      <c r="R26" s="106" t="s">
        <v>385</v>
      </c>
      <c r="S26" s="106" t="s">
        <v>385</v>
      </c>
      <c r="T26" s="115" t="s">
        <v>445</v>
      </c>
      <c r="U26" s="106" t="s">
        <v>385</v>
      </c>
      <c r="V26" s="115" t="s">
        <v>446</v>
      </c>
      <c r="W26" s="115" t="s">
        <v>480</v>
      </c>
    </row>
    <row r="27" spans="1:23" ht="60">
      <c r="A27" s="114" t="s">
        <v>385</v>
      </c>
      <c r="B27" s="100" t="s">
        <v>447</v>
      </c>
      <c r="C27" s="113">
        <v>937</v>
      </c>
      <c r="D27" s="113">
        <v>0</v>
      </c>
      <c r="E27" s="113">
        <v>0</v>
      </c>
      <c r="F27" s="106" t="s">
        <v>385</v>
      </c>
      <c r="G27" s="113">
        <v>937</v>
      </c>
      <c r="H27" s="113">
        <v>937</v>
      </c>
      <c r="I27" s="113">
        <v>0</v>
      </c>
      <c r="J27" s="113">
        <v>928</v>
      </c>
      <c r="K27" s="113">
        <v>0</v>
      </c>
      <c r="L27" s="113">
        <v>0</v>
      </c>
      <c r="M27" s="106" t="s">
        <v>385</v>
      </c>
      <c r="N27" s="113">
        <v>928</v>
      </c>
      <c r="O27" s="113">
        <v>928</v>
      </c>
      <c r="P27" s="113">
        <v>0</v>
      </c>
      <c r="Q27" s="106" t="s">
        <v>385</v>
      </c>
      <c r="R27" s="106" t="s">
        <v>385</v>
      </c>
      <c r="S27" s="106" t="s">
        <v>385</v>
      </c>
      <c r="T27" s="115" t="s">
        <v>481</v>
      </c>
      <c r="U27" s="106" t="s">
        <v>385</v>
      </c>
      <c r="V27" s="106" t="s">
        <v>385</v>
      </c>
      <c r="W27" s="115" t="s">
        <v>481</v>
      </c>
    </row>
    <row r="28" spans="1:23" ht="48">
      <c r="A28" s="114" t="s">
        <v>385</v>
      </c>
      <c r="B28" s="100" t="s">
        <v>448</v>
      </c>
      <c r="C28" s="113">
        <v>402</v>
      </c>
      <c r="D28" s="113">
        <v>0</v>
      </c>
      <c r="E28" s="113">
        <v>0</v>
      </c>
      <c r="F28" s="106" t="s">
        <v>385</v>
      </c>
      <c r="G28" s="113">
        <v>402</v>
      </c>
      <c r="H28" s="113">
        <v>402</v>
      </c>
      <c r="I28" s="113">
        <v>0</v>
      </c>
      <c r="J28" s="113">
        <v>293</v>
      </c>
      <c r="K28" s="113">
        <v>0</v>
      </c>
      <c r="L28" s="113">
        <v>0</v>
      </c>
      <c r="M28" s="106" t="s">
        <v>385</v>
      </c>
      <c r="N28" s="113">
        <v>293</v>
      </c>
      <c r="O28" s="113">
        <v>293</v>
      </c>
      <c r="P28" s="113">
        <v>0</v>
      </c>
      <c r="Q28" s="106" t="s">
        <v>385</v>
      </c>
      <c r="R28" s="106" t="s">
        <v>385</v>
      </c>
      <c r="S28" s="106" t="s">
        <v>385</v>
      </c>
      <c r="T28" s="115" t="s">
        <v>482</v>
      </c>
      <c r="U28" s="106" t="s">
        <v>385</v>
      </c>
      <c r="V28" s="106" t="s">
        <v>385</v>
      </c>
      <c r="W28" s="115" t="s">
        <v>482</v>
      </c>
    </row>
    <row r="29" spans="1:23" ht="36">
      <c r="A29" s="114" t="s">
        <v>385</v>
      </c>
      <c r="B29" s="100" t="s">
        <v>449</v>
      </c>
      <c r="C29" s="113">
        <v>450</v>
      </c>
      <c r="D29" s="113">
        <v>0</v>
      </c>
      <c r="E29" s="113">
        <v>0</v>
      </c>
      <c r="F29" s="106" t="s">
        <v>385</v>
      </c>
      <c r="G29" s="113">
        <v>450</v>
      </c>
      <c r="H29" s="113">
        <v>450</v>
      </c>
      <c r="I29" s="113">
        <v>0</v>
      </c>
      <c r="J29" s="113">
        <v>402</v>
      </c>
      <c r="K29" s="113">
        <v>0</v>
      </c>
      <c r="L29" s="113">
        <v>0</v>
      </c>
      <c r="M29" s="106" t="s">
        <v>385</v>
      </c>
      <c r="N29" s="113">
        <v>402</v>
      </c>
      <c r="O29" s="113">
        <v>402</v>
      </c>
      <c r="P29" s="113">
        <v>0</v>
      </c>
      <c r="Q29" s="106" t="s">
        <v>385</v>
      </c>
      <c r="R29" s="106" t="s">
        <v>385</v>
      </c>
      <c r="S29" s="106" t="s">
        <v>385</v>
      </c>
      <c r="T29" s="115" t="s">
        <v>483</v>
      </c>
      <c r="U29" s="106" t="s">
        <v>385</v>
      </c>
      <c r="V29" s="106" t="s">
        <v>385</v>
      </c>
      <c r="W29" s="115" t="s">
        <v>483</v>
      </c>
    </row>
    <row r="30" spans="1:23" ht="48">
      <c r="A30" s="114" t="s">
        <v>385</v>
      </c>
      <c r="B30" s="100" t="s">
        <v>450</v>
      </c>
      <c r="C30" s="113">
        <v>113</v>
      </c>
      <c r="D30" s="113">
        <v>0</v>
      </c>
      <c r="E30" s="113">
        <v>0</v>
      </c>
      <c r="F30" s="106" t="s">
        <v>385</v>
      </c>
      <c r="G30" s="113">
        <v>113</v>
      </c>
      <c r="H30" s="113">
        <v>113</v>
      </c>
      <c r="I30" s="113">
        <v>0</v>
      </c>
      <c r="J30" s="113">
        <v>54</v>
      </c>
      <c r="K30" s="113">
        <v>0</v>
      </c>
      <c r="L30" s="113">
        <v>0</v>
      </c>
      <c r="M30" s="106" t="s">
        <v>385</v>
      </c>
      <c r="N30" s="113">
        <v>54</v>
      </c>
      <c r="O30" s="113">
        <v>54</v>
      </c>
      <c r="P30" s="113">
        <v>0</v>
      </c>
      <c r="Q30" s="106" t="s">
        <v>385</v>
      </c>
      <c r="R30" s="106" t="s">
        <v>385</v>
      </c>
      <c r="S30" s="106" t="s">
        <v>385</v>
      </c>
      <c r="T30" s="115" t="s">
        <v>484</v>
      </c>
      <c r="U30" s="106" t="s">
        <v>385</v>
      </c>
      <c r="V30" s="106" t="s">
        <v>385</v>
      </c>
      <c r="W30" s="115" t="s">
        <v>484</v>
      </c>
    </row>
    <row r="31" spans="1:23" ht="60">
      <c r="A31" s="114" t="s">
        <v>385</v>
      </c>
      <c r="B31" s="100" t="s">
        <v>451</v>
      </c>
      <c r="C31" s="113">
        <v>9</v>
      </c>
      <c r="D31" s="113">
        <v>0</v>
      </c>
      <c r="E31" s="113">
        <v>0</v>
      </c>
      <c r="F31" s="106" t="s">
        <v>385</v>
      </c>
      <c r="G31" s="113">
        <v>9</v>
      </c>
      <c r="H31" s="113">
        <v>9</v>
      </c>
      <c r="I31" s="113">
        <v>0</v>
      </c>
      <c r="J31" s="113">
        <v>6</v>
      </c>
      <c r="K31" s="113">
        <v>0</v>
      </c>
      <c r="L31" s="113">
        <v>0</v>
      </c>
      <c r="M31" s="106" t="s">
        <v>385</v>
      </c>
      <c r="N31" s="113">
        <v>6</v>
      </c>
      <c r="O31" s="113">
        <v>6</v>
      </c>
      <c r="P31" s="113">
        <v>0</v>
      </c>
      <c r="Q31" s="106" t="s">
        <v>385</v>
      </c>
      <c r="R31" s="106" t="s">
        <v>385</v>
      </c>
      <c r="S31" s="106" t="s">
        <v>385</v>
      </c>
      <c r="T31" s="115" t="s">
        <v>485</v>
      </c>
      <c r="U31" s="106" t="s">
        <v>385</v>
      </c>
      <c r="V31" s="106" t="s">
        <v>385</v>
      </c>
      <c r="W31" s="115" t="s">
        <v>485</v>
      </c>
    </row>
    <row r="32" spans="1:23" ht="60">
      <c r="A32" s="114" t="s">
        <v>385</v>
      </c>
      <c r="B32" s="100" t="s">
        <v>452</v>
      </c>
      <c r="C32" s="113">
        <v>9</v>
      </c>
      <c r="D32" s="113">
        <v>0</v>
      </c>
      <c r="E32" s="113">
        <v>0</v>
      </c>
      <c r="F32" s="106" t="s">
        <v>385</v>
      </c>
      <c r="G32" s="113">
        <v>9</v>
      </c>
      <c r="H32" s="113">
        <v>9</v>
      </c>
      <c r="I32" s="113">
        <v>0</v>
      </c>
      <c r="J32" s="113">
        <v>6</v>
      </c>
      <c r="K32" s="113">
        <v>0</v>
      </c>
      <c r="L32" s="113">
        <v>0</v>
      </c>
      <c r="M32" s="106" t="s">
        <v>385</v>
      </c>
      <c r="N32" s="113">
        <v>6</v>
      </c>
      <c r="O32" s="113">
        <v>6</v>
      </c>
      <c r="P32" s="113">
        <v>0</v>
      </c>
      <c r="Q32" s="106" t="s">
        <v>385</v>
      </c>
      <c r="R32" s="106" t="s">
        <v>385</v>
      </c>
      <c r="S32" s="106" t="s">
        <v>385</v>
      </c>
      <c r="T32" s="115" t="s">
        <v>485</v>
      </c>
      <c r="U32" s="106" t="s">
        <v>385</v>
      </c>
      <c r="V32" s="106" t="s">
        <v>385</v>
      </c>
      <c r="W32" s="115" t="s">
        <v>485</v>
      </c>
    </row>
    <row r="33" spans="1:23" ht="48">
      <c r="A33" s="114" t="s">
        <v>385</v>
      </c>
      <c r="B33" s="100" t="s">
        <v>453</v>
      </c>
      <c r="C33" s="113">
        <v>900</v>
      </c>
      <c r="D33" s="113">
        <v>0</v>
      </c>
      <c r="E33" s="113">
        <v>0</v>
      </c>
      <c r="F33" s="106" t="s">
        <v>385</v>
      </c>
      <c r="G33" s="113">
        <v>900</v>
      </c>
      <c r="H33" s="113">
        <v>900</v>
      </c>
      <c r="I33" s="113">
        <v>0</v>
      </c>
      <c r="J33" s="113">
        <v>897</v>
      </c>
      <c r="K33" s="113">
        <v>0</v>
      </c>
      <c r="L33" s="113">
        <v>0</v>
      </c>
      <c r="M33" s="106" t="s">
        <v>385</v>
      </c>
      <c r="N33" s="113">
        <v>897</v>
      </c>
      <c r="O33" s="113">
        <v>897</v>
      </c>
      <c r="P33" s="113">
        <v>0</v>
      </c>
      <c r="Q33" s="106" t="s">
        <v>385</v>
      </c>
      <c r="R33" s="106" t="s">
        <v>385</v>
      </c>
      <c r="S33" s="106" t="s">
        <v>385</v>
      </c>
      <c r="T33" s="115" t="s">
        <v>486</v>
      </c>
      <c r="U33" s="106" t="s">
        <v>385</v>
      </c>
      <c r="V33" s="106" t="s">
        <v>385</v>
      </c>
      <c r="W33" s="115" t="s">
        <v>486</v>
      </c>
    </row>
    <row r="34" spans="1:23" ht="36">
      <c r="A34" s="114" t="s">
        <v>385</v>
      </c>
      <c r="B34" s="100" t="s">
        <v>454</v>
      </c>
      <c r="C34" s="113">
        <v>2308</v>
      </c>
      <c r="D34" s="113">
        <v>0</v>
      </c>
      <c r="E34" s="113">
        <v>0</v>
      </c>
      <c r="F34" s="106" t="s">
        <v>385</v>
      </c>
      <c r="G34" s="113">
        <v>2308</v>
      </c>
      <c r="H34" s="113">
        <v>2308</v>
      </c>
      <c r="I34" s="113">
        <v>0</v>
      </c>
      <c r="J34" s="113">
        <v>2200</v>
      </c>
      <c r="K34" s="113">
        <v>0</v>
      </c>
      <c r="L34" s="113">
        <v>0</v>
      </c>
      <c r="M34" s="106" t="s">
        <v>385</v>
      </c>
      <c r="N34" s="113">
        <v>2200</v>
      </c>
      <c r="O34" s="113">
        <v>2200</v>
      </c>
      <c r="P34" s="113">
        <v>0</v>
      </c>
      <c r="Q34" s="106" t="s">
        <v>385</v>
      </c>
      <c r="R34" s="106" t="s">
        <v>385</v>
      </c>
      <c r="S34" s="106" t="s">
        <v>385</v>
      </c>
      <c r="T34" s="115" t="s">
        <v>455</v>
      </c>
      <c r="U34" s="106" t="s">
        <v>385</v>
      </c>
      <c r="V34" s="106" t="s">
        <v>385</v>
      </c>
      <c r="W34" s="115" t="s">
        <v>455</v>
      </c>
    </row>
    <row r="35" spans="1:23" ht="60">
      <c r="A35" s="114" t="s">
        <v>385</v>
      </c>
      <c r="B35" s="100" t="s">
        <v>456</v>
      </c>
      <c r="C35" s="113">
        <v>23368</v>
      </c>
      <c r="D35" s="113">
        <v>23368</v>
      </c>
      <c r="E35" s="113">
        <v>0</v>
      </c>
      <c r="F35" s="106" t="s">
        <v>385</v>
      </c>
      <c r="G35" s="113">
        <v>0</v>
      </c>
      <c r="H35" s="113">
        <v>0</v>
      </c>
      <c r="I35" s="113">
        <v>0</v>
      </c>
      <c r="J35" s="113">
        <v>1925</v>
      </c>
      <c r="K35" s="113">
        <v>1925</v>
      </c>
      <c r="L35" s="113">
        <v>0</v>
      </c>
      <c r="M35" s="106" t="s">
        <v>385</v>
      </c>
      <c r="N35" s="113">
        <v>0</v>
      </c>
      <c r="O35" s="113">
        <v>0</v>
      </c>
      <c r="P35" s="113">
        <v>0</v>
      </c>
      <c r="Q35" s="106" t="s">
        <v>385</v>
      </c>
      <c r="R35" s="106" t="s">
        <v>385</v>
      </c>
      <c r="S35" s="106" t="s">
        <v>385</v>
      </c>
      <c r="T35" s="115" t="s">
        <v>457</v>
      </c>
      <c r="U35" s="115" t="s">
        <v>457</v>
      </c>
      <c r="V35" s="106" t="s">
        <v>385</v>
      </c>
      <c r="W35" s="106" t="s">
        <v>385</v>
      </c>
    </row>
    <row r="36" spans="1:23" ht="36">
      <c r="A36" s="114" t="s">
        <v>385</v>
      </c>
      <c r="B36" s="100" t="s">
        <v>458</v>
      </c>
      <c r="C36" s="113">
        <v>467</v>
      </c>
      <c r="D36" s="113">
        <v>0</v>
      </c>
      <c r="E36" s="113">
        <v>0</v>
      </c>
      <c r="F36" s="106" t="s">
        <v>385</v>
      </c>
      <c r="G36" s="113">
        <v>467</v>
      </c>
      <c r="H36" s="113">
        <v>467</v>
      </c>
      <c r="I36" s="113">
        <v>0</v>
      </c>
      <c r="J36" s="113">
        <v>460</v>
      </c>
      <c r="K36" s="113">
        <v>0</v>
      </c>
      <c r="L36" s="113">
        <v>0</v>
      </c>
      <c r="M36" s="106" t="s">
        <v>385</v>
      </c>
      <c r="N36" s="113">
        <v>460</v>
      </c>
      <c r="O36" s="113">
        <v>460</v>
      </c>
      <c r="P36" s="113">
        <v>0</v>
      </c>
      <c r="Q36" s="106" t="s">
        <v>385</v>
      </c>
      <c r="R36" s="106" t="s">
        <v>385</v>
      </c>
      <c r="S36" s="106" t="s">
        <v>385</v>
      </c>
      <c r="T36" s="115" t="s">
        <v>487</v>
      </c>
      <c r="U36" s="106" t="s">
        <v>385</v>
      </c>
      <c r="V36" s="106" t="s">
        <v>385</v>
      </c>
      <c r="W36" s="115" t="s">
        <v>487</v>
      </c>
    </row>
    <row r="37" spans="1:23" ht="48">
      <c r="A37" s="114" t="s">
        <v>385</v>
      </c>
      <c r="B37" s="100" t="s">
        <v>459</v>
      </c>
      <c r="C37" s="113">
        <v>466</v>
      </c>
      <c r="D37" s="113">
        <v>0</v>
      </c>
      <c r="E37" s="113">
        <v>0</v>
      </c>
      <c r="F37" s="106" t="s">
        <v>385</v>
      </c>
      <c r="G37" s="113">
        <v>466</v>
      </c>
      <c r="H37" s="113">
        <v>466</v>
      </c>
      <c r="I37" s="113">
        <v>0</v>
      </c>
      <c r="J37" s="113">
        <v>165</v>
      </c>
      <c r="K37" s="113">
        <v>0</v>
      </c>
      <c r="L37" s="113">
        <v>0</v>
      </c>
      <c r="M37" s="106" t="s">
        <v>385</v>
      </c>
      <c r="N37" s="113">
        <v>165</v>
      </c>
      <c r="O37" s="113">
        <v>165</v>
      </c>
      <c r="P37" s="113">
        <v>0</v>
      </c>
      <c r="Q37" s="106" t="s">
        <v>385</v>
      </c>
      <c r="R37" s="106" t="s">
        <v>385</v>
      </c>
      <c r="S37" s="106" t="s">
        <v>385</v>
      </c>
      <c r="T37" s="115" t="s">
        <v>488</v>
      </c>
      <c r="U37" s="106" t="s">
        <v>385</v>
      </c>
      <c r="V37" s="106" t="s">
        <v>385</v>
      </c>
      <c r="W37" s="115" t="s">
        <v>488</v>
      </c>
    </row>
    <row r="38" spans="1:23" ht="60">
      <c r="A38" s="114" t="s">
        <v>385</v>
      </c>
      <c r="B38" s="100" t="s">
        <v>460</v>
      </c>
      <c r="C38" s="113">
        <v>2</v>
      </c>
      <c r="D38" s="113">
        <v>0</v>
      </c>
      <c r="E38" s="113">
        <v>0</v>
      </c>
      <c r="F38" s="106" t="s">
        <v>385</v>
      </c>
      <c r="G38" s="113">
        <v>2</v>
      </c>
      <c r="H38" s="113">
        <v>2</v>
      </c>
      <c r="I38" s="113">
        <v>0</v>
      </c>
      <c r="J38" s="113">
        <v>2</v>
      </c>
      <c r="K38" s="113">
        <v>0</v>
      </c>
      <c r="L38" s="113">
        <v>0</v>
      </c>
      <c r="M38" s="106" t="s">
        <v>385</v>
      </c>
      <c r="N38" s="113">
        <v>2</v>
      </c>
      <c r="O38" s="113">
        <v>2</v>
      </c>
      <c r="P38" s="113">
        <v>0</v>
      </c>
      <c r="Q38" s="106" t="s">
        <v>385</v>
      </c>
      <c r="R38" s="106" t="s">
        <v>385</v>
      </c>
      <c r="S38" s="106" t="s">
        <v>385</v>
      </c>
      <c r="T38" s="115" t="s">
        <v>441</v>
      </c>
      <c r="U38" s="106" t="s">
        <v>385</v>
      </c>
      <c r="V38" s="106" t="s">
        <v>385</v>
      </c>
      <c r="W38" s="115" t="s">
        <v>441</v>
      </c>
    </row>
    <row r="39" spans="1:23" ht="48">
      <c r="A39" s="114" t="s">
        <v>385</v>
      </c>
      <c r="B39" s="100" t="s">
        <v>461</v>
      </c>
      <c r="C39" s="113">
        <v>233</v>
      </c>
      <c r="D39" s="113">
        <v>0</v>
      </c>
      <c r="E39" s="113">
        <v>0</v>
      </c>
      <c r="F39" s="106" t="s">
        <v>385</v>
      </c>
      <c r="G39" s="113">
        <v>233</v>
      </c>
      <c r="H39" s="113">
        <v>233</v>
      </c>
      <c r="I39" s="113">
        <v>0</v>
      </c>
      <c r="J39" s="113">
        <v>233</v>
      </c>
      <c r="K39" s="113">
        <v>0</v>
      </c>
      <c r="L39" s="113">
        <v>0</v>
      </c>
      <c r="M39" s="106" t="s">
        <v>385</v>
      </c>
      <c r="N39" s="113">
        <v>233</v>
      </c>
      <c r="O39" s="113">
        <v>233</v>
      </c>
      <c r="P39" s="113">
        <v>0</v>
      </c>
      <c r="Q39" s="106" t="s">
        <v>385</v>
      </c>
      <c r="R39" s="106" t="s">
        <v>385</v>
      </c>
      <c r="S39" s="106" t="s">
        <v>385</v>
      </c>
      <c r="T39" s="115" t="s">
        <v>441</v>
      </c>
      <c r="U39" s="106" t="s">
        <v>385</v>
      </c>
      <c r="V39" s="106" t="s">
        <v>385</v>
      </c>
      <c r="W39" s="115" t="s">
        <v>441</v>
      </c>
    </row>
    <row r="40" spans="1:23" ht="48">
      <c r="A40" s="114" t="s">
        <v>385</v>
      </c>
      <c r="B40" s="100" t="s">
        <v>462</v>
      </c>
      <c r="C40" s="113">
        <v>233</v>
      </c>
      <c r="D40" s="113">
        <v>0</v>
      </c>
      <c r="E40" s="113">
        <v>0</v>
      </c>
      <c r="F40" s="106" t="s">
        <v>385</v>
      </c>
      <c r="G40" s="113">
        <v>233</v>
      </c>
      <c r="H40" s="113">
        <v>233</v>
      </c>
      <c r="I40" s="113">
        <v>0</v>
      </c>
      <c r="J40" s="113">
        <v>233</v>
      </c>
      <c r="K40" s="113">
        <v>0</v>
      </c>
      <c r="L40" s="113">
        <v>0</v>
      </c>
      <c r="M40" s="106" t="s">
        <v>385</v>
      </c>
      <c r="N40" s="113">
        <v>233</v>
      </c>
      <c r="O40" s="113">
        <v>233</v>
      </c>
      <c r="P40" s="113">
        <v>0</v>
      </c>
      <c r="Q40" s="106" t="s">
        <v>385</v>
      </c>
      <c r="R40" s="106" t="s">
        <v>385</v>
      </c>
      <c r="S40" s="106" t="s">
        <v>385</v>
      </c>
      <c r="T40" s="115" t="s">
        <v>441</v>
      </c>
      <c r="U40" s="106" t="s">
        <v>385</v>
      </c>
      <c r="V40" s="106" t="s">
        <v>385</v>
      </c>
      <c r="W40" s="115" t="s">
        <v>441</v>
      </c>
    </row>
    <row r="41" spans="1:23" ht="72">
      <c r="A41" s="114" t="s">
        <v>385</v>
      </c>
      <c r="B41" s="100" t="s">
        <v>463</v>
      </c>
      <c r="C41" s="113">
        <v>2</v>
      </c>
      <c r="D41" s="113">
        <v>0</v>
      </c>
      <c r="E41" s="113">
        <v>0</v>
      </c>
      <c r="F41" s="106" t="s">
        <v>385</v>
      </c>
      <c r="G41" s="113">
        <v>2</v>
      </c>
      <c r="H41" s="113">
        <v>2</v>
      </c>
      <c r="I41" s="113">
        <v>0</v>
      </c>
      <c r="J41" s="113">
        <v>2</v>
      </c>
      <c r="K41" s="113">
        <v>0</v>
      </c>
      <c r="L41" s="113">
        <v>0</v>
      </c>
      <c r="M41" s="106" t="s">
        <v>385</v>
      </c>
      <c r="N41" s="113">
        <v>2</v>
      </c>
      <c r="O41" s="113">
        <v>2</v>
      </c>
      <c r="P41" s="113">
        <v>0</v>
      </c>
      <c r="Q41" s="106" t="s">
        <v>385</v>
      </c>
      <c r="R41" s="106" t="s">
        <v>385</v>
      </c>
      <c r="S41" s="106" t="s">
        <v>385</v>
      </c>
      <c r="T41" s="115" t="s">
        <v>441</v>
      </c>
      <c r="U41" s="106" t="s">
        <v>385</v>
      </c>
      <c r="V41" s="106" t="s">
        <v>385</v>
      </c>
      <c r="W41" s="115" t="s">
        <v>441</v>
      </c>
    </row>
    <row r="42" spans="1:23" ht="72">
      <c r="A42" s="114" t="s">
        <v>385</v>
      </c>
      <c r="B42" s="100" t="s">
        <v>464</v>
      </c>
      <c r="C42" s="113">
        <v>24000</v>
      </c>
      <c r="D42" s="113">
        <v>24000</v>
      </c>
      <c r="E42" s="113">
        <v>0</v>
      </c>
      <c r="F42" s="106" t="s">
        <v>385</v>
      </c>
      <c r="G42" s="113">
        <v>0</v>
      </c>
      <c r="H42" s="113">
        <v>0</v>
      </c>
      <c r="I42" s="113">
        <v>0</v>
      </c>
      <c r="J42" s="113">
        <v>2873</v>
      </c>
      <c r="K42" s="113">
        <v>2873</v>
      </c>
      <c r="L42" s="113">
        <v>0</v>
      </c>
      <c r="M42" s="106" t="s">
        <v>385</v>
      </c>
      <c r="N42" s="113">
        <v>0</v>
      </c>
      <c r="O42" s="113">
        <v>0</v>
      </c>
      <c r="P42" s="113">
        <v>0</v>
      </c>
      <c r="Q42" s="106" t="s">
        <v>385</v>
      </c>
      <c r="R42" s="106" t="s">
        <v>385</v>
      </c>
      <c r="S42" s="106" t="s">
        <v>385</v>
      </c>
      <c r="T42" s="115" t="s">
        <v>465</v>
      </c>
      <c r="U42" s="115" t="s">
        <v>465</v>
      </c>
      <c r="V42" s="106" t="s">
        <v>385</v>
      </c>
      <c r="W42" s="106" t="s">
        <v>385</v>
      </c>
    </row>
    <row r="43" spans="1:23" ht="72">
      <c r="A43" s="114" t="s">
        <v>385</v>
      </c>
      <c r="B43" s="100" t="s">
        <v>466</v>
      </c>
      <c r="C43" s="113">
        <v>4999</v>
      </c>
      <c r="D43" s="113">
        <v>4999</v>
      </c>
      <c r="E43" s="113">
        <v>0</v>
      </c>
      <c r="F43" s="106" t="s">
        <v>385</v>
      </c>
      <c r="G43" s="113">
        <v>0</v>
      </c>
      <c r="H43" s="113">
        <v>0</v>
      </c>
      <c r="I43" s="113">
        <v>0</v>
      </c>
      <c r="J43" s="113">
        <v>3677</v>
      </c>
      <c r="K43" s="113">
        <v>3677</v>
      </c>
      <c r="L43" s="113">
        <v>0</v>
      </c>
      <c r="M43" s="106" t="s">
        <v>385</v>
      </c>
      <c r="N43" s="113">
        <v>0</v>
      </c>
      <c r="O43" s="113">
        <v>0</v>
      </c>
      <c r="P43" s="113">
        <v>0</v>
      </c>
      <c r="Q43" s="106" t="s">
        <v>385</v>
      </c>
      <c r="R43" s="106" t="s">
        <v>385</v>
      </c>
      <c r="S43" s="106" t="s">
        <v>385</v>
      </c>
      <c r="T43" s="115" t="s">
        <v>467</v>
      </c>
      <c r="U43" s="115" t="s">
        <v>467</v>
      </c>
      <c r="V43" s="106" t="s">
        <v>385</v>
      </c>
      <c r="W43" s="106" t="s">
        <v>385</v>
      </c>
    </row>
    <row r="44" spans="1:23" ht="60">
      <c r="A44" s="114" t="s">
        <v>385</v>
      </c>
      <c r="B44" s="100" t="s">
        <v>468</v>
      </c>
      <c r="C44" s="113">
        <v>750</v>
      </c>
      <c r="D44" s="113">
        <v>750</v>
      </c>
      <c r="E44" s="113">
        <v>0</v>
      </c>
      <c r="F44" s="106" t="s">
        <v>385</v>
      </c>
      <c r="G44" s="113">
        <v>0</v>
      </c>
      <c r="H44" s="113">
        <v>0</v>
      </c>
      <c r="I44" s="113">
        <v>0</v>
      </c>
      <c r="J44" s="113">
        <v>704</v>
      </c>
      <c r="K44" s="113">
        <v>704</v>
      </c>
      <c r="L44" s="113">
        <v>0</v>
      </c>
      <c r="M44" s="106" t="s">
        <v>385</v>
      </c>
      <c r="N44" s="113">
        <v>0</v>
      </c>
      <c r="O44" s="113">
        <v>0</v>
      </c>
      <c r="P44" s="113">
        <v>0</v>
      </c>
      <c r="Q44" s="106" t="s">
        <v>385</v>
      </c>
      <c r="R44" s="106" t="s">
        <v>385</v>
      </c>
      <c r="S44" s="106" t="s">
        <v>385</v>
      </c>
      <c r="T44" s="115" t="s">
        <v>489</v>
      </c>
      <c r="U44" s="115" t="s">
        <v>489</v>
      </c>
      <c r="V44" s="106" t="s">
        <v>385</v>
      </c>
      <c r="W44" s="106" t="s">
        <v>385</v>
      </c>
    </row>
    <row r="45" spans="1:23">
      <c r="A45" s="105" t="s">
        <v>7</v>
      </c>
      <c r="B45" s="92" t="s">
        <v>63</v>
      </c>
      <c r="C45" s="106" t="s">
        <v>385</v>
      </c>
      <c r="D45" s="106" t="s">
        <v>385</v>
      </c>
      <c r="E45" s="106" t="s">
        <v>385</v>
      </c>
      <c r="F45" s="106" t="s">
        <v>385</v>
      </c>
      <c r="G45" s="106" t="s">
        <v>385</v>
      </c>
      <c r="H45" s="106" t="s">
        <v>385</v>
      </c>
      <c r="I45" s="106" t="s">
        <v>385</v>
      </c>
      <c r="J45" s="106" t="s">
        <v>385</v>
      </c>
      <c r="K45" s="106" t="s">
        <v>385</v>
      </c>
      <c r="L45" s="106" t="s">
        <v>385</v>
      </c>
      <c r="M45" s="106" t="s">
        <v>385</v>
      </c>
      <c r="N45" s="106" t="s">
        <v>385</v>
      </c>
      <c r="O45" s="106" t="s">
        <v>385</v>
      </c>
      <c r="P45" s="106" t="s">
        <v>385</v>
      </c>
      <c r="Q45" s="106" t="s">
        <v>385</v>
      </c>
      <c r="R45" s="106" t="s">
        <v>385</v>
      </c>
      <c r="S45" s="106" t="s">
        <v>385</v>
      </c>
      <c r="T45" s="106" t="s">
        <v>385</v>
      </c>
      <c r="U45" s="106" t="s">
        <v>385</v>
      </c>
      <c r="V45" s="106" t="s">
        <v>385</v>
      </c>
      <c r="W45" s="106" t="s">
        <v>385</v>
      </c>
    </row>
    <row r="46" spans="1:23" ht="24">
      <c r="A46" s="105" t="s">
        <v>8</v>
      </c>
      <c r="B46" s="92" t="s">
        <v>469</v>
      </c>
      <c r="C46" s="93">
        <v>0</v>
      </c>
      <c r="D46" s="93">
        <v>0</v>
      </c>
      <c r="E46" s="93">
        <v>0</v>
      </c>
      <c r="F46" s="106" t="s">
        <v>385</v>
      </c>
      <c r="G46" s="93">
        <v>0</v>
      </c>
      <c r="H46" s="93">
        <v>0</v>
      </c>
      <c r="I46" s="93">
        <v>0</v>
      </c>
      <c r="J46" s="93">
        <v>0</v>
      </c>
      <c r="K46" s="93">
        <v>0</v>
      </c>
      <c r="L46" s="93">
        <v>0</v>
      </c>
      <c r="M46" s="106" t="s">
        <v>385</v>
      </c>
      <c r="N46" s="93">
        <v>0</v>
      </c>
      <c r="O46" s="93">
        <v>0</v>
      </c>
      <c r="P46" s="93">
        <v>0</v>
      </c>
      <c r="Q46" s="106" t="s">
        <v>385</v>
      </c>
      <c r="R46" s="106" t="s">
        <v>385</v>
      </c>
      <c r="S46" s="106" t="s">
        <v>385</v>
      </c>
      <c r="T46" s="106" t="s">
        <v>385</v>
      </c>
      <c r="U46" s="106" t="s">
        <v>385</v>
      </c>
      <c r="V46" s="106" t="s">
        <v>385</v>
      </c>
      <c r="W46" s="106" t="s">
        <v>385</v>
      </c>
    </row>
    <row r="47" spans="1:23" ht="24">
      <c r="A47" s="105" t="s">
        <v>9</v>
      </c>
      <c r="B47" s="92" t="s">
        <v>308</v>
      </c>
      <c r="C47" s="106" t="s">
        <v>385</v>
      </c>
      <c r="D47" s="106" t="s">
        <v>385</v>
      </c>
      <c r="E47" s="106" t="s">
        <v>385</v>
      </c>
      <c r="F47" s="106" t="s">
        <v>385</v>
      </c>
      <c r="G47" s="106" t="s">
        <v>385</v>
      </c>
      <c r="H47" s="106" t="s">
        <v>385</v>
      </c>
      <c r="I47" s="106" t="s">
        <v>385</v>
      </c>
      <c r="J47" s="93">
        <v>244</v>
      </c>
      <c r="K47" s="93">
        <v>0</v>
      </c>
      <c r="L47" s="93">
        <v>0</v>
      </c>
      <c r="M47" s="106" t="s">
        <v>385</v>
      </c>
      <c r="N47" s="93">
        <v>21</v>
      </c>
      <c r="O47" s="93">
        <v>0</v>
      </c>
      <c r="P47" s="93">
        <v>0</v>
      </c>
      <c r="R47" s="106" t="s">
        <v>385</v>
      </c>
      <c r="S47" s="93">
        <v>244</v>
      </c>
      <c r="T47" s="106" t="s">
        <v>385</v>
      </c>
      <c r="U47" s="106" t="s">
        <v>385</v>
      </c>
      <c r="V47" s="106" t="s">
        <v>385</v>
      </c>
      <c r="W47" s="106" t="s">
        <v>385</v>
      </c>
    </row>
    <row r="48" spans="1:23" ht="24">
      <c r="A48" s="105" t="s">
        <v>23</v>
      </c>
      <c r="B48" s="92" t="s">
        <v>470</v>
      </c>
      <c r="C48" s="106" t="s">
        <v>385</v>
      </c>
      <c r="D48" s="106" t="s">
        <v>385</v>
      </c>
      <c r="E48" s="106" t="s">
        <v>385</v>
      </c>
      <c r="F48" s="106" t="s">
        <v>385</v>
      </c>
      <c r="G48" s="106" t="s">
        <v>385</v>
      </c>
      <c r="H48" s="106" t="s">
        <v>385</v>
      </c>
      <c r="I48" s="106" t="s">
        <v>385</v>
      </c>
      <c r="J48" s="93">
        <v>69180</v>
      </c>
      <c r="K48" s="93">
        <v>0</v>
      </c>
      <c r="L48" s="93">
        <v>0</v>
      </c>
      <c r="M48" s="106" t="s">
        <v>385</v>
      </c>
      <c r="N48" s="93">
        <v>0</v>
      </c>
      <c r="O48" s="93">
        <v>0</v>
      </c>
      <c r="P48" s="93">
        <v>0</v>
      </c>
      <c r="Q48" s="93">
        <v>69180</v>
      </c>
      <c r="R48" s="106" t="s">
        <v>385</v>
      </c>
      <c r="S48" s="106" t="s">
        <v>385</v>
      </c>
      <c r="T48" s="106" t="s">
        <v>385</v>
      </c>
      <c r="U48" s="106" t="s">
        <v>385</v>
      </c>
      <c r="V48" s="106" t="s">
        <v>385</v>
      </c>
      <c r="W48" s="106" t="s">
        <v>385</v>
      </c>
    </row>
  </sheetData>
  <mergeCells count="26">
    <mergeCell ref="L11:L12"/>
    <mergeCell ref="M11:M12"/>
    <mergeCell ref="N11:P11"/>
    <mergeCell ref="V11:V12"/>
    <mergeCell ref="W11:W12"/>
    <mergeCell ref="Q11:Q12"/>
    <mergeCell ref="R11:R12"/>
    <mergeCell ref="S11:S12"/>
    <mergeCell ref="T11:T12"/>
    <mergeCell ref="U11:U12"/>
    <mergeCell ref="A1:C1"/>
    <mergeCell ref="A6:W6"/>
    <mergeCell ref="A7:W7"/>
    <mergeCell ref="A8:W8"/>
    <mergeCell ref="A10:A12"/>
    <mergeCell ref="B10:B12"/>
    <mergeCell ref="C10:I10"/>
    <mergeCell ref="J10:S10"/>
    <mergeCell ref="T10:W10"/>
    <mergeCell ref="C11:C12"/>
    <mergeCell ref="D11:D12"/>
    <mergeCell ref="E11:E12"/>
    <mergeCell ref="F11:F12"/>
    <mergeCell ref="G11:I11"/>
    <mergeCell ref="J11:J12"/>
    <mergeCell ref="K11:K12"/>
  </mergeCells>
  <pageMargins left="0.47" right="0.22" top="0.61" bottom="0.74803149606299213" header="0.31496062992125984" footer="0.31496062992125984"/>
  <pageSetup scale="6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0"/>
  <sheetViews>
    <sheetView workbookViewId="0">
      <selection activeCell="A5" sqref="A5:X5"/>
    </sheetView>
  </sheetViews>
  <sheetFormatPr defaultColWidth="8.85546875" defaultRowHeight="15"/>
  <cols>
    <col min="1" max="1" width="6" style="88" customWidth="1"/>
    <col min="2" max="2" width="23.7109375" style="88" customWidth="1"/>
    <col min="3" max="18" width="7.7109375" style="88" customWidth="1"/>
    <col min="19" max="24" width="7" style="88" customWidth="1"/>
    <col min="25" max="16384" width="8.85546875" style="88"/>
  </cols>
  <sheetData>
    <row r="1" spans="1:24">
      <c r="A1" s="135" t="s">
        <v>379</v>
      </c>
      <c r="B1" s="136"/>
      <c r="C1" s="136"/>
      <c r="X1" s="89" t="s">
        <v>490</v>
      </c>
    </row>
    <row r="2" spans="1:24" ht="15.6" customHeight="1"/>
    <row r="3" spans="1:24" ht="18.75">
      <c r="A3" s="137" t="s">
        <v>491</v>
      </c>
      <c r="B3" s="136"/>
      <c r="C3" s="136"/>
      <c r="D3" s="136"/>
      <c r="E3" s="136"/>
      <c r="F3" s="136"/>
      <c r="G3" s="136"/>
      <c r="H3" s="136"/>
      <c r="I3" s="136"/>
      <c r="J3" s="136"/>
      <c r="K3" s="136"/>
      <c r="L3" s="136"/>
      <c r="M3" s="136"/>
      <c r="N3" s="136"/>
      <c r="O3" s="136"/>
      <c r="P3" s="136"/>
      <c r="Q3" s="136"/>
      <c r="R3" s="136"/>
      <c r="S3" s="136"/>
      <c r="T3" s="136"/>
      <c r="U3" s="136"/>
      <c r="V3" s="136"/>
      <c r="W3" s="136"/>
      <c r="X3" s="136"/>
    </row>
    <row r="4" spans="1:24">
      <c r="A4" s="138" t="s">
        <v>383</v>
      </c>
      <c r="B4" s="136"/>
      <c r="C4" s="136"/>
      <c r="D4" s="136"/>
      <c r="E4" s="136"/>
      <c r="F4" s="136"/>
      <c r="G4" s="136"/>
      <c r="H4" s="136"/>
      <c r="I4" s="136"/>
      <c r="J4" s="136"/>
      <c r="K4" s="136"/>
      <c r="L4" s="136"/>
      <c r="M4" s="136"/>
      <c r="N4" s="136"/>
      <c r="O4" s="136"/>
      <c r="P4" s="136"/>
      <c r="Q4" s="136"/>
      <c r="R4" s="136"/>
      <c r="S4" s="136"/>
      <c r="T4" s="136"/>
      <c r="U4" s="136"/>
      <c r="V4" s="136"/>
      <c r="W4" s="136"/>
      <c r="X4" s="136"/>
    </row>
    <row r="5" spans="1:24">
      <c r="A5" s="142" t="str">
        <f>+'54'!A8:W8</f>
        <v>( Kèm theo Quyết định số:  362 /QĐ-UBND ngày 29/4/2026 của UBND xã Thiên Phủ)</v>
      </c>
      <c r="B5" s="143"/>
      <c r="C5" s="143"/>
      <c r="D5" s="143"/>
      <c r="E5" s="143"/>
      <c r="F5" s="143"/>
      <c r="G5" s="143"/>
      <c r="H5" s="143"/>
      <c r="I5" s="143"/>
      <c r="J5" s="143"/>
      <c r="K5" s="143"/>
      <c r="L5" s="143"/>
      <c r="M5" s="143"/>
      <c r="N5" s="143"/>
      <c r="O5" s="143"/>
      <c r="P5" s="143"/>
      <c r="Q5" s="143"/>
      <c r="R5" s="143"/>
      <c r="S5" s="143"/>
      <c r="T5" s="143"/>
      <c r="U5" s="143"/>
      <c r="V5" s="143"/>
      <c r="W5" s="143"/>
      <c r="X5" s="143"/>
    </row>
    <row r="6" spans="1:24">
      <c r="X6" s="89" t="s">
        <v>471</v>
      </c>
    </row>
    <row r="7" spans="1:24" ht="24" customHeight="1">
      <c r="A7" s="139" t="s">
        <v>0</v>
      </c>
      <c r="B7" s="139" t="s">
        <v>31</v>
      </c>
      <c r="C7" s="139" t="s">
        <v>175</v>
      </c>
      <c r="D7" s="139" t="s">
        <v>137</v>
      </c>
      <c r="E7" s="140" t="s">
        <v>385</v>
      </c>
      <c r="F7" s="140" t="s">
        <v>385</v>
      </c>
      <c r="G7" s="139" t="s">
        <v>193</v>
      </c>
      <c r="H7" s="141" t="s">
        <v>492</v>
      </c>
      <c r="I7" s="141" t="s">
        <v>493</v>
      </c>
      <c r="J7" s="141" t="s">
        <v>494</v>
      </c>
      <c r="K7" s="141" t="s">
        <v>495</v>
      </c>
      <c r="L7" s="141" t="s">
        <v>496</v>
      </c>
      <c r="M7" s="141" t="s">
        <v>497</v>
      </c>
      <c r="N7" s="141" t="s">
        <v>498</v>
      </c>
      <c r="O7" s="141" t="s">
        <v>499</v>
      </c>
      <c r="P7" s="141" t="s">
        <v>500</v>
      </c>
      <c r="Q7" s="141" t="s">
        <v>501</v>
      </c>
      <c r="R7" s="139" t="s">
        <v>32</v>
      </c>
      <c r="S7" s="140" t="s">
        <v>385</v>
      </c>
      <c r="T7" s="140" t="s">
        <v>385</v>
      </c>
      <c r="U7" s="141" t="s">
        <v>502</v>
      </c>
      <c r="V7" s="141" t="s">
        <v>503</v>
      </c>
      <c r="W7" s="141" t="s">
        <v>504</v>
      </c>
      <c r="X7" s="141" t="s">
        <v>505</v>
      </c>
    </row>
    <row r="8" spans="1:24" ht="107.45" customHeight="1">
      <c r="A8" s="140" t="s">
        <v>385</v>
      </c>
      <c r="B8" s="140" t="s">
        <v>385</v>
      </c>
      <c r="C8" s="140" t="s">
        <v>385</v>
      </c>
      <c r="D8" s="91" t="s">
        <v>506</v>
      </c>
      <c r="E8" s="91" t="s">
        <v>507</v>
      </c>
      <c r="F8" s="91" t="s">
        <v>508</v>
      </c>
      <c r="G8" s="140" t="s">
        <v>385</v>
      </c>
      <c r="H8" s="140" t="s">
        <v>385</v>
      </c>
      <c r="I8" s="140" t="s">
        <v>385</v>
      </c>
      <c r="J8" s="140" t="s">
        <v>385</v>
      </c>
      <c r="K8" s="140" t="s">
        <v>385</v>
      </c>
      <c r="L8" s="140" t="s">
        <v>385</v>
      </c>
      <c r="M8" s="140" t="s">
        <v>385</v>
      </c>
      <c r="N8" s="140" t="s">
        <v>385</v>
      </c>
      <c r="O8" s="140" t="s">
        <v>385</v>
      </c>
      <c r="P8" s="140" t="s">
        <v>385</v>
      </c>
      <c r="Q8" s="140" t="s">
        <v>385</v>
      </c>
      <c r="R8" s="91" t="s">
        <v>509</v>
      </c>
      <c r="S8" s="91" t="s">
        <v>510</v>
      </c>
      <c r="T8" s="91" t="s">
        <v>511</v>
      </c>
      <c r="U8" s="140" t="s">
        <v>385</v>
      </c>
      <c r="V8" s="140" t="s">
        <v>385</v>
      </c>
      <c r="W8" s="140" t="s">
        <v>385</v>
      </c>
      <c r="X8" s="140" t="s">
        <v>385</v>
      </c>
    </row>
    <row r="9" spans="1:24" ht="24" customHeight="1">
      <c r="A9" s="101" t="s">
        <v>2</v>
      </c>
      <c r="B9" s="101" t="s">
        <v>3</v>
      </c>
      <c r="C9" s="101" t="s">
        <v>512</v>
      </c>
      <c r="D9" s="101" t="s">
        <v>400</v>
      </c>
      <c r="E9" s="101" t="s">
        <v>401</v>
      </c>
      <c r="F9" s="101" t="s">
        <v>402</v>
      </c>
      <c r="G9" s="101" t="s">
        <v>403</v>
      </c>
      <c r="H9" s="101" t="s">
        <v>404</v>
      </c>
      <c r="I9" s="101" t="s">
        <v>405</v>
      </c>
      <c r="J9" s="101" t="s">
        <v>406</v>
      </c>
      <c r="K9" s="101" t="s">
        <v>407</v>
      </c>
      <c r="L9" s="101" t="s">
        <v>408</v>
      </c>
      <c r="M9" s="101" t="s">
        <v>409</v>
      </c>
      <c r="N9" s="101" t="s">
        <v>410</v>
      </c>
      <c r="O9" s="101" t="s">
        <v>411</v>
      </c>
      <c r="P9" s="101" t="s">
        <v>412</v>
      </c>
      <c r="Q9" s="101" t="s">
        <v>413</v>
      </c>
      <c r="R9" s="101" t="s">
        <v>414</v>
      </c>
      <c r="S9" s="101" t="s">
        <v>415</v>
      </c>
      <c r="T9" s="101" t="s">
        <v>416</v>
      </c>
      <c r="U9" s="101" t="s">
        <v>417</v>
      </c>
      <c r="V9" s="101" t="s">
        <v>418</v>
      </c>
      <c r="W9" s="101" t="s">
        <v>419</v>
      </c>
      <c r="X9" s="101" t="s">
        <v>513</v>
      </c>
    </row>
    <row r="10" spans="1:24">
      <c r="A10" s="94" t="s">
        <v>385</v>
      </c>
      <c r="B10" s="91" t="s">
        <v>514</v>
      </c>
      <c r="C10" s="93">
        <v>59649</v>
      </c>
      <c r="D10" s="93">
        <v>22</v>
      </c>
      <c r="E10" s="93">
        <v>0</v>
      </c>
      <c r="F10" s="93">
        <v>59627</v>
      </c>
      <c r="G10" s="93">
        <v>15060</v>
      </c>
      <c r="H10" s="93">
        <v>293</v>
      </c>
      <c r="I10" s="93">
        <v>0</v>
      </c>
      <c r="J10" s="93">
        <v>0</v>
      </c>
      <c r="K10" s="93">
        <v>0</v>
      </c>
      <c r="L10" s="93">
        <v>0</v>
      </c>
      <c r="M10" s="93">
        <v>1365</v>
      </c>
      <c r="N10" s="93">
        <v>0</v>
      </c>
      <c r="O10" s="93">
        <v>0</v>
      </c>
      <c r="P10" s="93">
        <v>0</v>
      </c>
      <c r="Q10" s="102">
        <v>9020</v>
      </c>
      <c r="R10" s="93">
        <v>6353</v>
      </c>
      <c r="S10" s="93">
        <v>235</v>
      </c>
      <c r="T10" s="93">
        <v>2433</v>
      </c>
      <c r="U10" s="93">
        <v>4382</v>
      </c>
      <c r="V10" s="93">
        <v>0</v>
      </c>
      <c r="W10" s="93">
        <v>0</v>
      </c>
      <c r="X10" s="95" t="s">
        <v>515</v>
      </c>
    </row>
    <row r="11" spans="1:24">
      <c r="A11" s="94" t="s">
        <v>385</v>
      </c>
      <c r="B11" s="92" t="s">
        <v>425</v>
      </c>
      <c r="C11" s="93">
        <v>59649</v>
      </c>
      <c r="D11" s="93">
        <v>22</v>
      </c>
      <c r="E11" s="93">
        <v>0</v>
      </c>
      <c r="F11" s="93">
        <v>59627</v>
      </c>
      <c r="G11" s="93">
        <v>15060</v>
      </c>
      <c r="H11" s="93">
        <v>293</v>
      </c>
      <c r="I11" s="93">
        <v>0</v>
      </c>
      <c r="J11" s="93">
        <v>0</v>
      </c>
      <c r="K11" s="93">
        <v>0</v>
      </c>
      <c r="L11" s="93">
        <v>0</v>
      </c>
      <c r="M11" s="93">
        <v>1365</v>
      </c>
      <c r="N11" s="93">
        <v>0</v>
      </c>
      <c r="O11" s="93">
        <v>0</v>
      </c>
      <c r="P11" s="93">
        <v>0</v>
      </c>
      <c r="Q11" s="102">
        <v>9020</v>
      </c>
      <c r="R11" s="93">
        <v>6353</v>
      </c>
      <c r="S11" s="93">
        <v>235</v>
      </c>
      <c r="T11" s="93">
        <v>2433</v>
      </c>
      <c r="U11" s="93">
        <v>4382</v>
      </c>
      <c r="V11" s="93">
        <v>0</v>
      </c>
      <c r="W11" s="93">
        <v>0</v>
      </c>
      <c r="X11" s="95" t="s">
        <v>515</v>
      </c>
    </row>
    <row r="12" spans="1:24">
      <c r="A12" s="96" t="s">
        <v>399</v>
      </c>
      <c r="B12" s="97" t="s">
        <v>516</v>
      </c>
      <c r="C12" s="98">
        <v>59649</v>
      </c>
      <c r="D12" s="98">
        <v>22</v>
      </c>
      <c r="E12" s="98">
        <v>0</v>
      </c>
      <c r="F12" s="98">
        <v>59627</v>
      </c>
      <c r="G12" s="98">
        <v>15060</v>
      </c>
      <c r="H12" s="98">
        <v>293</v>
      </c>
      <c r="I12" s="98">
        <v>0</v>
      </c>
      <c r="J12" s="98">
        <v>0</v>
      </c>
      <c r="K12" s="98">
        <v>0</v>
      </c>
      <c r="L12" s="98">
        <v>0</v>
      </c>
      <c r="M12" s="98">
        <v>1365</v>
      </c>
      <c r="N12" s="98">
        <v>0</v>
      </c>
      <c r="O12" s="98">
        <v>0</v>
      </c>
      <c r="P12" s="98">
        <v>0</v>
      </c>
      <c r="Q12" s="103">
        <v>9020</v>
      </c>
      <c r="R12" s="98">
        <v>6353</v>
      </c>
      <c r="S12" s="98">
        <v>235</v>
      </c>
      <c r="T12" s="98">
        <v>2433</v>
      </c>
      <c r="U12" s="98">
        <v>4382</v>
      </c>
      <c r="V12" s="98">
        <v>0</v>
      </c>
      <c r="W12" s="98">
        <v>0</v>
      </c>
      <c r="X12" s="99" t="s">
        <v>515</v>
      </c>
    </row>
    <row r="13" spans="1:24" ht="48">
      <c r="A13" s="94" t="s">
        <v>385</v>
      </c>
      <c r="B13" s="100" t="s">
        <v>447</v>
      </c>
      <c r="C13" s="98">
        <v>937</v>
      </c>
      <c r="D13" s="98">
        <v>0</v>
      </c>
      <c r="E13" s="98">
        <v>0</v>
      </c>
      <c r="F13" s="98">
        <v>937</v>
      </c>
      <c r="G13" s="98">
        <v>928</v>
      </c>
      <c r="H13" s="98">
        <v>0</v>
      </c>
      <c r="I13" s="98">
        <v>0</v>
      </c>
      <c r="J13" s="98">
        <v>0</v>
      </c>
      <c r="K13" s="98">
        <v>0</v>
      </c>
      <c r="L13" s="98">
        <v>0</v>
      </c>
      <c r="M13" s="98">
        <v>0</v>
      </c>
      <c r="N13" s="98">
        <v>0</v>
      </c>
      <c r="O13" s="98">
        <v>0</v>
      </c>
      <c r="P13" s="98">
        <v>0</v>
      </c>
      <c r="Q13" s="103">
        <v>928</v>
      </c>
      <c r="R13" s="98">
        <v>928</v>
      </c>
      <c r="S13" s="98">
        <v>0</v>
      </c>
      <c r="T13" s="98">
        <v>0</v>
      </c>
      <c r="U13" s="98">
        <v>0</v>
      </c>
      <c r="V13" s="98">
        <v>0</v>
      </c>
      <c r="W13" s="98">
        <v>0</v>
      </c>
      <c r="X13" s="99" t="s">
        <v>481</v>
      </c>
    </row>
    <row r="14" spans="1:24" ht="36">
      <c r="A14" s="94" t="s">
        <v>385</v>
      </c>
      <c r="B14" s="100" t="s">
        <v>448</v>
      </c>
      <c r="C14" s="98">
        <v>402</v>
      </c>
      <c r="D14" s="98">
        <v>0</v>
      </c>
      <c r="E14" s="98">
        <v>0</v>
      </c>
      <c r="F14" s="98">
        <v>402</v>
      </c>
      <c r="G14" s="98">
        <v>293</v>
      </c>
      <c r="H14" s="98">
        <v>293</v>
      </c>
      <c r="I14" s="98">
        <v>0</v>
      </c>
      <c r="J14" s="98">
        <v>0</v>
      </c>
      <c r="K14" s="98">
        <v>0</v>
      </c>
      <c r="L14" s="98">
        <v>0</v>
      </c>
      <c r="M14" s="98">
        <v>0</v>
      </c>
      <c r="N14" s="98">
        <v>0</v>
      </c>
      <c r="O14" s="98">
        <v>0</v>
      </c>
      <c r="P14" s="98">
        <v>0</v>
      </c>
      <c r="Q14" s="103">
        <v>0</v>
      </c>
      <c r="R14" s="98">
        <v>0</v>
      </c>
      <c r="S14" s="98">
        <v>0</v>
      </c>
      <c r="T14" s="98">
        <v>0</v>
      </c>
      <c r="U14" s="98">
        <v>0</v>
      </c>
      <c r="V14" s="98">
        <v>0</v>
      </c>
      <c r="W14" s="98">
        <v>0</v>
      </c>
      <c r="X14" s="99" t="s">
        <v>482</v>
      </c>
    </row>
    <row r="15" spans="1:24" ht="36">
      <c r="A15" s="94" t="s">
        <v>385</v>
      </c>
      <c r="B15" s="100" t="s">
        <v>449</v>
      </c>
      <c r="C15" s="98">
        <v>450</v>
      </c>
      <c r="D15" s="98">
        <v>0</v>
      </c>
      <c r="E15" s="98">
        <v>0</v>
      </c>
      <c r="F15" s="98">
        <v>450</v>
      </c>
      <c r="G15" s="98">
        <v>402</v>
      </c>
      <c r="H15" s="98">
        <v>0</v>
      </c>
      <c r="I15" s="98">
        <v>0</v>
      </c>
      <c r="J15" s="98">
        <v>0</v>
      </c>
      <c r="K15" s="98">
        <v>0</v>
      </c>
      <c r="L15" s="98">
        <v>0</v>
      </c>
      <c r="M15" s="98">
        <v>402</v>
      </c>
      <c r="N15" s="98">
        <v>0</v>
      </c>
      <c r="O15" s="98">
        <v>0</v>
      </c>
      <c r="P15" s="98">
        <v>0</v>
      </c>
      <c r="Q15" s="103">
        <v>0</v>
      </c>
      <c r="R15" s="98">
        <v>0</v>
      </c>
      <c r="S15" s="98">
        <v>0</v>
      </c>
      <c r="T15" s="98">
        <v>0</v>
      </c>
      <c r="U15" s="98">
        <v>0</v>
      </c>
      <c r="V15" s="98">
        <v>0</v>
      </c>
      <c r="W15" s="98">
        <v>0</v>
      </c>
      <c r="X15" s="99" t="s">
        <v>483</v>
      </c>
    </row>
    <row r="16" spans="1:24" ht="48">
      <c r="A16" s="94" t="s">
        <v>385</v>
      </c>
      <c r="B16" s="100" t="s">
        <v>450</v>
      </c>
      <c r="C16" s="98">
        <v>113</v>
      </c>
      <c r="D16" s="98">
        <v>0</v>
      </c>
      <c r="E16" s="98">
        <v>0</v>
      </c>
      <c r="F16" s="98">
        <v>113</v>
      </c>
      <c r="G16" s="98">
        <v>54</v>
      </c>
      <c r="H16" s="98">
        <v>0</v>
      </c>
      <c r="I16" s="98">
        <v>0</v>
      </c>
      <c r="J16" s="98">
        <v>0</v>
      </c>
      <c r="K16" s="98">
        <v>0</v>
      </c>
      <c r="L16" s="98">
        <v>0</v>
      </c>
      <c r="M16" s="98">
        <v>54</v>
      </c>
      <c r="N16" s="98">
        <v>0</v>
      </c>
      <c r="O16" s="98">
        <v>0</v>
      </c>
      <c r="P16" s="98">
        <v>0</v>
      </c>
      <c r="Q16" s="103">
        <v>0</v>
      </c>
      <c r="R16" s="98">
        <v>0</v>
      </c>
      <c r="S16" s="98">
        <v>0</v>
      </c>
      <c r="T16" s="98">
        <v>0</v>
      </c>
      <c r="U16" s="98">
        <v>0</v>
      </c>
      <c r="V16" s="98">
        <v>0</v>
      </c>
      <c r="W16" s="98">
        <v>0</v>
      </c>
      <c r="X16" s="99" t="s">
        <v>484</v>
      </c>
    </row>
    <row r="17" spans="1:24" ht="60">
      <c r="A17" s="94" t="s">
        <v>385</v>
      </c>
      <c r="B17" s="100" t="s">
        <v>451</v>
      </c>
      <c r="C17" s="98">
        <v>9</v>
      </c>
      <c r="D17" s="98">
        <v>9</v>
      </c>
      <c r="E17" s="98">
        <v>0</v>
      </c>
      <c r="F17" s="98">
        <v>0</v>
      </c>
      <c r="G17" s="98">
        <v>6</v>
      </c>
      <c r="H17" s="98">
        <v>0</v>
      </c>
      <c r="I17" s="98">
        <v>0</v>
      </c>
      <c r="J17" s="98">
        <v>0</v>
      </c>
      <c r="K17" s="98">
        <v>0</v>
      </c>
      <c r="L17" s="98">
        <v>0</v>
      </c>
      <c r="M17" s="98">
        <v>6</v>
      </c>
      <c r="N17" s="98">
        <v>0</v>
      </c>
      <c r="O17" s="98">
        <v>0</v>
      </c>
      <c r="P17" s="98">
        <v>0</v>
      </c>
      <c r="Q17" s="103">
        <v>0</v>
      </c>
      <c r="R17" s="98">
        <v>0</v>
      </c>
      <c r="S17" s="98">
        <v>0</v>
      </c>
      <c r="T17" s="98">
        <v>0</v>
      </c>
      <c r="U17" s="98">
        <v>0</v>
      </c>
      <c r="V17" s="98">
        <v>0</v>
      </c>
      <c r="W17" s="98">
        <v>0</v>
      </c>
      <c r="X17" s="99" t="s">
        <v>485</v>
      </c>
    </row>
    <row r="18" spans="1:24" ht="48">
      <c r="A18" s="94" t="s">
        <v>385</v>
      </c>
      <c r="B18" s="100" t="s">
        <v>452</v>
      </c>
      <c r="C18" s="98">
        <v>9</v>
      </c>
      <c r="D18" s="98">
        <v>9</v>
      </c>
      <c r="E18" s="98">
        <v>0</v>
      </c>
      <c r="F18" s="98">
        <v>0</v>
      </c>
      <c r="G18" s="98">
        <v>6</v>
      </c>
      <c r="H18" s="98">
        <v>0</v>
      </c>
      <c r="I18" s="98">
        <v>0</v>
      </c>
      <c r="J18" s="98">
        <v>0</v>
      </c>
      <c r="K18" s="98">
        <v>0</v>
      </c>
      <c r="L18" s="98">
        <v>0</v>
      </c>
      <c r="M18" s="98">
        <v>6</v>
      </c>
      <c r="N18" s="98">
        <v>0</v>
      </c>
      <c r="O18" s="98">
        <v>0</v>
      </c>
      <c r="P18" s="98">
        <v>0</v>
      </c>
      <c r="Q18" s="103">
        <v>0</v>
      </c>
      <c r="R18" s="98">
        <v>0</v>
      </c>
      <c r="S18" s="98">
        <v>0</v>
      </c>
      <c r="T18" s="98">
        <v>0</v>
      </c>
      <c r="U18" s="98">
        <v>0</v>
      </c>
      <c r="V18" s="98">
        <v>0</v>
      </c>
      <c r="W18" s="98">
        <v>0</v>
      </c>
      <c r="X18" s="99" t="s">
        <v>485</v>
      </c>
    </row>
    <row r="19" spans="1:24" ht="48">
      <c r="A19" s="94" t="s">
        <v>385</v>
      </c>
      <c r="B19" s="100" t="s">
        <v>453</v>
      </c>
      <c r="C19" s="98">
        <v>900</v>
      </c>
      <c r="D19" s="98">
        <v>0</v>
      </c>
      <c r="E19" s="98">
        <v>0</v>
      </c>
      <c r="F19" s="98">
        <v>900</v>
      </c>
      <c r="G19" s="98">
        <v>897</v>
      </c>
      <c r="H19" s="98">
        <v>0</v>
      </c>
      <c r="I19" s="98">
        <v>0</v>
      </c>
      <c r="J19" s="98">
        <v>0</v>
      </c>
      <c r="K19" s="98">
        <v>0</v>
      </c>
      <c r="L19" s="98">
        <v>0</v>
      </c>
      <c r="M19" s="98">
        <v>897</v>
      </c>
      <c r="N19" s="98">
        <v>0</v>
      </c>
      <c r="O19" s="98">
        <v>0</v>
      </c>
      <c r="P19" s="98">
        <v>0</v>
      </c>
      <c r="Q19" s="103">
        <v>0</v>
      </c>
      <c r="R19" s="98">
        <v>0</v>
      </c>
      <c r="S19" s="98">
        <v>0</v>
      </c>
      <c r="T19" s="98">
        <v>0</v>
      </c>
      <c r="U19" s="98">
        <v>0</v>
      </c>
      <c r="V19" s="98">
        <v>0</v>
      </c>
      <c r="W19" s="98">
        <v>0</v>
      </c>
      <c r="X19" s="99" t="s">
        <v>486</v>
      </c>
    </row>
    <row r="20" spans="1:24" ht="36">
      <c r="A20" s="94" t="s">
        <v>385</v>
      </c>
      <c r="B20" s="100" t="s">
        <v>454</v>
      </c>
      <c r="C20" s="98">
        <v>2308</v>
      </c>
      <c r="D20" s="98">
        <v>0</v>
      </c>
      <c r="E20" s="98">
        <v>0</v>
      </c>
      <c r="F20" s="98">
        <v>2308</v>
      </c>
      <c r="G20" s="98">
        <v>2200</v>
      </c>
      <c r="H20" s="98">
        <v>0</v>
      </c>
      <c r="I20" s="98">
        <v>0</v>
      </c>
      <c r="J20" s="98">
        <v>0</v>
      </c>
      <c r="K20" s="98">
        <v>0</v>
      </c>
      <c r="L20" s="98">
        <v>0</v>
      </c>
      <c r="M20" s="98">
        <v>0</v>
      </c>
      <c r="N20" s="98">
        <v>0</v>
      </c>
      <c r="O20" s="98">
        <v>0</v>
      </c>
      <c r="P20" s="98">
        <v>0</v>
      </c>
      <c r="Q20" s="103">
        <v>2200</v>
      </c>
      <c r="R20" s="98">
        <v>0</v>
      </c>
      <c r="S20" s="98">
        <v>0</v>
      </c>
      <c r="T20" s="98">
        <v>2200</v>
      </c>
      <c r="U20" s="98">
        <v>0</v>
      </c>
      <c r="V20" s="98">
        <v>0</v>
      </c>
      <c r="W20" s="98">
        <v>0</v>
      </c>
      <c r="X20" s="99" t="s">
        <v>455</v>
      </c>
    </row>
    <row r="21" spans="1:24" ht="48">
      <c r="A21" s="94" t="s">
        <v>385</v>
      </c>
      <c r="B21" s="100" t="s">
        <v>456</v>
      </c>
      <c r="C21" s="98">
        <v>23368</v>
      </c>
      <c r="D21" s="98">
        <v>0</v>
      </c>
      <c r="E21" s="98">
        <v>0</v>
      </c>
      <c r="F21" s="98">
        <v>23368</v>
      </c>
      <c r="G21" s="98">
        <v>1925</v>
      </c>
      <c r="H21" s="98">
        <v>0</v>
      </c>
      <c r="I21" s="98">
        <v>0</v>
      </c>
      <c r="J21" s="98">
        <v>0</v>
      </c>
      <c r="K21" s="98">
        <v>0</v>
      </c>
      <c r="L21" s="98">
        <v>0</v>
      </c>
      <c r="M21" s="98">
        <v>0</v>
      </c>
      <c r="N21" s="98">
        <v>0</v>
      </c>
      <c r="O21" s="98">
        <v>0</v>
      </c>
      <c r="P21" s="98">
        <v>0</v>
      </c>
      <c r="Q21" s="103">
        <v>1925</v>
      </c>
      <c r="R21" s="98">
        <v>1925</v>
      </c>
      <c r="S21" s="98">
        <v>0</v>
      </c>
      <c r="T21" s="98">
        <v>0</v>
      </c>
      <c r="U21" s="98">
        <v>0</v>
      </c>
      <c r="V21" s="98">
        <v>0</v>
      </c>
      <c r="W21" s="98">
        <v>0</v>
      </c>
      <c r="X21" s="99" t="s">
        <v>457</v>
      </c>
    </row>
    <row r="22" spans="1:24" ht="36">
      <c r="A22" s="94" t="s">
        <v>385</v>
      </c>
      <c r="B22" s="100" t="s">
        <v>458</v>
      </c>
      <c r="C22" s="98">
        <v>467</v>
      </c>
      <c r="D22" s="98">
        <v>0</v>
      </c>
      <c r="E22" s="98">
        <v>0</v>
      </c>
      <c r="F22" s="98">
        <v>467</v>
      </c>
      <c r="G22" s="98">
        <v>460</v>
      </c>
      <c r="H22" s="98">
        <v>0</v>
      </c>
      <c r="I22" s="98">
        <v>0</v>
      </c>
      <c r="J22" s="98">
        <v>0</v>
      </c>
      <c r="K22" s="98">
        <v>0</v>
      </c>
      <c r="L22" s="98">
        <v>0</v>
      </c>
      <c r="M22" s="98">
        <v>0</v>
      </c>
      <c r="N22" s="98">
        <v>0</v>
      </c>
      <c r="O22" s="98">
        <v>0</v>
      </c>
      <c r="P22" s="98">
        <v>0</v>
      </c>
      <c r="Q22" s="103">
        <v>460</v>
      </c>
      <c r="R22" s="98">
        <v>460</v>
      </c>
      <c r="S22" s="98">
        <v>0</v>
      </c>
      <c r="T22" s="98">
        <v>0</v>
      </c>
      <c r="U22" s="98">
        <v>0</v>
      </c>
      <c r="V22" s="98">
        <v>0</v>
      </c>
      <c r="W22" s="98">
        <v>0</v>
      </c>
      <c r="X22" s="99" t="s">
        <v>487</v>
      </c>
    </row>
    <row r="23" spans="1:24" ht="48">
      <c r="A23" s="94" t="s">
        <v>385</v>
      </c>
      <c r="B23" s="100" t="s">
        <v>459</v>
      </c>
      <c r="C23" s="98">
        <v>466</v>
      </c>
      <c r="D23" s="98">
        <v>0</v>
      </c>
      <c r="E23" s="98">
        <v>0</v>
      </c>
      <c r="F23" s="98">
        <v>466</v>
      </c>
      <c r="G23" s="98">
        <v>165</v>
      </c>
      <c r="H23" s="98">
        <v>0</v>
      </c>
      <c r="I23" s="98">
        <v>0</v>
      </c>
      <c r="J23" s="98">
        <v>0</v>
      </c>
      <c r="K23" s="98">
        <v>0</v>
      </c>
      <c r="L23" s="98">
        <v>0</v>
      </c>
      <c r="M23" s="98">
        <v>0</v>
      </c>
      <c r="N23" s="98">
        <v>0</v>
      </c>
      <c r="O23" s="98">
        <v>0</v>
      </c>
      <c r="P23" s="98">
        <v>0</v>
      </c>
      <c r="Q23" s="103">
        <v>165</v>
      </c>
      <c r="R23" s="98">
        <v>165</v>
      </c>
      <c r="S23" s="98">
        <v>0</v>
      </c>
      <c r="T23" s="98">
        <v>0</v>
      </c>
      <c r="U23" s="98">
        <v>0</v>
      </c>
      <c r="V23" s="98">
        <v>0</v>
      </c>
      <c r="W23" s="98">
        <v>0</v>
      </c>
      <c r="X23" s="99" t="s">
        <v>488</v>
      </c>
    </row>
    <row r="24" spans="1:24" ht="48">
      <c r="A24" s="94" t="s">
        <v>385</v>
      </c>
      <c r="B24" s="100" t="s">
        <v>460</v>
      </c>
      <c r="C24" s="98">
        <v>2</v>
      </c>
      <c r="D24" s="98">
        <v>2</v>
      </c>
      <c r="E24" s="98">
        <v>0</v>
      </c>
      <c r="F24" s="98">
        <v>0</v>
      </c>
      <c r="G24" s="98">
        <v>2</v>
      </c>
      <c r="H24" s="98">
        <v>0</v>
      </c>
      <c r="I24" s="98">
        <v>0</v>
      </c>
      <c r="J24" s="98">
        <v>0</v>
      </c>
      <c r="K24" s="98">
        <v>0</v>
      </c>
      <c r="L24" s="98">
        <v>0</v>
      </c>
      <c r="M24" s="98">
        <v>0</v>
      </c>
      <c r="N24" s="98">
        <v>0</v>
      </c>
      <c r="O24" s="98">
        <v>0</v>
      </c>
      <c r="P24" s="98">
        <v>0</v>
      </c>
      <c r="Q24" s="103">
        <v>2</v>
      </c>
      <c r="R24" s="98">
        <v>0</v>
      </c>
      <c r="S24" s="98">
        <v>2</v>
      </c>
      <c r="T24" s="98">
        <v>0</v>
      </c>
      <c r="U24" s="98">
        <v>0</v>
      </c>
      <c r="V24" s="98">
        <v>0</v>
      </c>
      <c r="W24" s="98">
        <v>0</v>
      </c>
      <c r="X24" s="99" t="s">
        <v>441</v>
      </c>
    </row>
    <row r="25" spans="1:24" ht="48">
      <c r="A25" s="94" t="s">
        <v>385</v>
      </c>
      <c r="B25" s="100" t="s">
        <v>461</v>
      </c>
      <c r="C25" s="98">
        <v>233</v>
      </c>
      <c r="D25" s="98">
        <v>0</v>
      </c>
      <c r="E25" s="98">
        <v>0</v>
      </c>
      <c r="F25" s="98">
        <v>233</v>
      </c>
      <c r="G25" s="98">
        <v>233</v>
      </c>
      <c r="H25" s="98">
        <v>0</v>
      </c>
      <c r="I25" s="98">
        <v>0</v>
      </c>
      <c r="J25" s="98">
        <v>0</v>
      </c>
      <c r="K25" s="98">
        <v>0</v>
      </c>
      <c r="L25" s="98">
        <v>0</v>
      </c>
      <c r="M25" s="98">
        <v>0</v>
      </c>
      <c r="N25" s="98">
        <v>0</v>
      </c>
      <c r="O25" s="98">
        <v>0</v>
      </c>
      <c r="P25" s="98">
        <v>0</v>
      </c>
      <c r="Q25" s="103">
        <v>233</v>
      </c>
      <c r="R25" s="98">
        <v>0</v>
      </c>
      <c r="S25" s="98">
        <v>0</v>
      </c>
      <c r="T25" s="98">
        <v>233</v>
      </c>
      <c r="U25" s="98">
        <v>0</v>
      </c>
      <c r="V25" s="98">
        <v>0</v>
      </c>
      <c r="W25" s="98">
        <v>0</v>
      </c>
      <c r="X25" s="99" t="s">
        <v>441</v>
      </c>
    </row>
    <row r="26" spans="1:24" ht="48">
      <c r="A26" s="94" t="s">
        <v>385</v>
      </c>
      <c r="B26" s="100" t="s">
        <v>462</v>
      </c>
      <c r="C26" s="98">
        <v>233</v>
      </c>
      <c r="D26" s="98">
        <v>0</v>
      </c>
      <c r="E26" s="98">
        <v>0</v>
      </c>
      <c r="F26" s="98">
        <v>233</v>
      </c>
      <c r="G26" s="98">
        <v>233</v>
      </c>
      <c r="H26" s="98">
        <v>0</v>
      </c>
      <c r="I26" s="98">
        <v>0</v>
      </c>
      <c r="J26" s="98">
        <v>0</v>
      </c>
      <c r="K26" s="98">
        <v>0</v>
      </c>
      <c r="L26" s="98">
        <v>0</v>
      </c>
      <c r="M26" s="98">
        <v>0</v>
      </c>
      <c r="N26" s="98">
        <v>0</v>
      </c>
      <c r="O26" s="98">
        <v>0</v>
      </c>
      <c r="P26" s="98">
        <v>0</v>
      </c>
      <c r="Q26" s="103">
        <v>233</v>
      </c>
      <c r="R26" s="98">
        <v>0</v>
      </c>
      <c r="S26" s="98">
        <v>233</v>
      </c>
      <c r="T26" s="98">
        <v>0</v>
      </c>
      <c r="U26" s="98">
        <v>0</v>
      </c>
      <c r="V26" s="98">
        <v>0</v>
      </c>
      <c r="W26" s="98">
        <v>0</v>
      </c>
      <c r="X26" s="99" t="s">
        <v>441</v>
      </c>
    </row>
    <row r="27" spans="1:24" ht="60">
      <c r="A27" s="94" t="s">
        <v>385</v>
      </c>
      <c r="B27" s="100" t="s">
        <v>463</v>
      </c>
      <c r="C27" s="98">
        <v>2</v>
      </c>
      <c r="D27" s="98">
        <v>2</v>
      </c>
      <c r="E27" s="98">
        <v>0</v>
      </c>
      <c r="F27" s="98">
        <v>0</v>
      </c>
      <c r="G27" s="98">
        <v>2</v>
      </c>
      <c r="H27" s="98">
        <v>0</v>
      </c>
      <c r="I27" s="98">
        <v>0</v>
      </c>
      <c r="J27" s="98">
        <v>0</v>
      </c>
      <c r="K27" s="98">
        <v>0</v>
      </c>
      <c r="L27" s="98">
        <v>0</v>
      </c>
      <c r="M27" s="98">
        <v>0</v>
      </c>
      <c r="N27" s="98">
        <v>0</v>
      </c>
      <c r="O27" s="98">
        <v>0</v>
      </c>
      <c r="P27" s="98">
        <v>0</v>
      </c>
      <c r="Q27" s="103">
        <v>2</v>
      </c>
      <c r="R27" s="98">
        <v>2</v>
      </c>
      <c r="S27" s="98">
        <v>0</v>
      </c>
      <c r="T27" s="98">
        <v>0</v>
      </c>
      <c r="U27" s="98">
        <v>0</v>
      </c>
      <c r="V27" s="98">
        <v>0</v>
      </c>
      <c r="W27" s="98">
        <v>0</v>
      </c>
      <c r="X27" s="99" t="s">
        <v>441</v>
      </c>
    </row>
    <row r="28" spans="1:24" ht="72">
      <c r="A28" s="94" t="s">
        <v>385</v>
      </c>
      <c r="B28" s="100" t="s">
        <v>464</v>
      </c>
      <c r="C28" s="98">
        <v>24000</v>
      </c>
      <c r="D28" s="98">
        <v>0</v>
      </c>
      <c r="E28" s="98">
        <v>0</v>
      </c>
      <c r="F28" s="98">
        <v>24000</v>
      </c>
      <c r="G28" s="98">
        <v>2873</v>
      </c>
      <c r="H28" s="98">
        <v>0</v>
      </c>
      <c r="I28" s="98">
        <v>0</v>
      </c>
      <c r="J28" s="98">
        <v>0</v>
      </c>
      <c r="K28" s="98">
        <v>0</v>
      </c>
      <c r="L28" s="98">
        <v>0</v>
      </c>
      <c r="M28" s="98">
        <v>0</v>
      </c>
      <c r="N28" s="98">
        <v>0</v>
      </c>
      <c r="O28" s="98">
        <v>0</v>
      </c>
      <c r="P28" s="98">
        <v>0</v>
      </c>
      <c r="Q28" s="103">
        <v>2873</v>
      </c>
      <c r="R28" s="98">
        <v>2873</v>
      </c>
      <c r="S28" s="98">
        <v>0</v>
      </c>
      <c r="T28" s="98">
        <v>0</v>
      </c>
      <c r="U28" s="98">
        <v>0</v>
      </c>
      <c r="V28" s="98">
        <v>0</v>
      </c>
      <c r="W28" s="98">
        <v>0</v>
      </c>
      <c r="X28" s="99" t="s">
        <v>465</v>
      </c>
    </row>
    <row r="29" spans="1:24" ht="72">
      <c r="A29" s="94" t="s">
        <v>385</v>
      </c>
      <c r="B29" s="100" t="s">
        <v>466</v>
      </c>
      <c r="C29" s="98">
        <v>4999</v>
      </c>
      <c r="D29" s="98">
        <v>0</v>
      </c>
      <c r="E29" s="98">
        <v>0</v>
      </c>
      <c r="F29" s="98">
        <v>4999</v>
      </c>
      <c r="G29" s="98">
        <v>3677</v>
      </c>
      <c r="H29" s="98">
        <v>0</v>
      </c>
      <c r="I29" s="98">
        <v>0</v>
      </c>
      <c r="J29" s="98">
        <v>0</v>
      </c>
      <c r="K29" s="98">
        <v>0</v>
      </c>
      <c r="L29" s="98">
        <v>0</v>
      </c>
      <c r="M29" s="98">
        <v>0</v>
      </c>
      <c r="N29" s="98">
        <v>0</v>
      </c>
      <c r="O29" s="98">
        <v>0</v>
      </c>
      <c r="P29" s="98">
        <v>0</v>
      </c>
      <c r="Q29" s="103">
        <v>0</v>
      </c>
      <c r="R29" s="98">
        <v>0</v>
      </c>
      <c r="S29" s="98">
        <v>0</v>
      </c>
      <c r="T29" s="98">
        <v>0</v>
      </c>
      <c r="U29" s="98">
        <v>3677</v>
      </c>
      <c r="V29" s="98">
        <v>0</v>
      </c>
      <c r="W29" s="98">
        <v>0</v>
      </c>
      <c r="X29" s="99" t="s">
        <v>467</v>
      </c>
    </row>
    <row r="30" spans="1:24" ht="48">
      <c r="A30" s="94" t="s">
        <v>385</v>
      </c>
      <c r="B30" s="100" t="s">
        <v>468</v>
      </c>
      <c r="C30" s="98">
        <v>750</v>
      </c>
      <c r="D30" s="98">
        <v>0</v>
      </c>
      <c r="E30" s="98">
        <v>0</v>
      </c>
      <c r="F30" s="98">
        <v>750</v>
      </c>
      <c r="G30" s="98">
        <v>704</v>
      </c>
      <c r="H30" s="98">
        <v>0</v>
      </c>
      <c r="I30" s="98">
        <v>0</v>
      </c>
      <c r="J30" s="98">
        <v>0</v>
      </c>
      <c r="K30" s="98">
        <v>0</v>
      </c>
      <c r="L30" s="98">
        <v>0</v>
      </c>
      <c r="M30" s="98">
        <v>0</v>
      </c>
      <c r="N30" s="98">
        <v>0</v>
      </c>
      <c r="O30" s="98">
        <v>0</v>
      </c>
      <c r="P30" s="98">
        <v>0</v>
      </c>
      <c r="Q30" s="103">
        <v>0</v>
      </c>
      <c r="R30" s="98">
        <v>0</v>
      </c>
      <c r="S30" s="98">
        <v>0</v>
      </c>
      <c r="T30" s="98">
        <v>0</v>
      </c>
      <c r="U30" s="98">
        <v>704</v>
      </c>
      <c r="V30" s="98">
        <v>0</v>
      </c>
      <c r="W30" s="98">
        <v>0</v>
      </c>
      <c r="X30" s="99" t="s">
        <v>489</v>
      </c>
    </row>
  </sheetData>
  <mergeCells count="24">
    <mergeCell ref="V7:V8"/>
    <mergeCell ref="W7:W8"/>
    <mergeCell ref="X7:X8"/>
    <mergeCell ref="O7:O8"/>
    <mergeCell ref="P7:P8"/>
    <mergeCell ref="Q7:Q8"/>
    <mergeCell ref="R7:T7"/>
    <mergeCell ref="U7:U8"/>
    <mergeCell ref="A1:C1"/>
    <mergeCell ref="A3:X3"/>
    <mergeCell ref="A4:X4"/>
    <mergeCell ref="A5:X5"/>
    <mergeCell ref="A7:A8"/>
    <mergeCell ref="B7:B8"/>
    <mergeCell ref="C7:C8"/>
    <mergeCell ref="D7:F7"/>
    <mergeCell ref="G7:G8"/>
    <mergeCell ref="H7:H8"/>
    <mergeCell ref="I7:I8"/>
    <mergeCell ref="J7:J8"/>
    <mergeCell ref="K7:K8"/>
    <mergeCell ref="L7:L8"/>
    <mergeCell ref="M7:M8"/>
    <mergeCell ref="N7:N8"/>
  </mergeCells>
  <pageMargins left="0.56999999999999995" right="0.4" top="0.74803149606299213" bottom="0.74803149606299213" header="0.31496062992125984" footer="0.31496062992125984"/>
  <pageSetup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PL tong hop</vt:lpstr>
      <vt:lpstr>48</vt:lpstr>
      <vt:lpstr>49</vt:lpstr>
      <vt:lpstr>50</vt:lpstr>
      <vt:lpstr>51</vt:lpstr>
      <vt:lpstr>52</vt:lpstr>
      <vt:lpstr>53</vt:lpstr>
      <vt:lpstr>54</vt:lpstr>
      <vt:lpstr>55</vt:lpstr>
      <vt:lpstr>56</vt:lpstr>
      <vt:lpstr>57</vt:lpstr>
      <vt:lpstr>58</vt:lpstr>
      <vt:lpstr>59</vt:lpstr>
      <vt:lpstr>60</vt:lpstr>
      <vt:lpstr>61</vt:lpstr>
      <vt:lpstr>62</vt:lpstr>
      <vt:lpstr>64</vt:lpstr>
      <vt:lpstr>'PL tong hop'!chuong_phuluc_1_name</vt:lpstr>
      <vt:lpstr>'48'!chuong_phuluc_48</vt:lpstr>
      <vt:lpstr>'48'!chuong_phuluc_48_name</vt:lpstr>
      <vt:lpstr>'49'!chuong_phuluc_49</vt:lpstr>
      <vt:lpstr>'49'!chuong_phuluc_49_name</vt:lpstr>
      <vt:lpstr>'50'!chuong_phuluc_50</vt:lpstr>
      <vt:lpstr>'50'!chuong_phuluc_50_name</vt:lpstr>
      <vt:lpstr>'51'!chuong_phuluc_51</vt:lpstr>
      <vt:lpstr>'51'!chuong_phuluc_51_name</vt:lpstr>
      <vt:lpstr>'52'!chuong_phuluc_52</vt:lpstr>
      <vt:lpstr>'52'!chuong_phuluc_52_name</vt:lpstr>
      <vt:lpstr>'53'!chuong_phuluc_53</vt:lpstr>
      <vt:lpstr>'53'!chuong_phuluc_53_name</vt:lpstr>
      <vt:lpstr>'54'!chuong_phuluc_54</vt:lpstr>
      <vt:lpstr>'54'!chuong_phuluc_54_name</vt:lpstr>
      <vt:lpstr>'55'!chuong_phuluc_55</vt:lpstr>
      <vt:lpstr>'56'!chuong_phuluc_56</vt:lpstr>
      <vt:lpstr>'57'!chuong_phuluc_57</vt:lpstr>
      <vt:lpstr>'58'!chuong_phuluc_58</vt:lpstr>
      <vt:lpstr>'59'!chuong_phuluc_59_name</vt:lpstr>
      <vt:lpstr>'60'!chuong_phuluc_60</vt:lpstr>
      <vt:lpstr>'60'!chuong_phuluc_60_name</vt:lpstr>
      <vt:lpstr>'61'!chuong_phuluc_61</vt:lpstr>
      <vt:lpstr>'62'!chuong_phuluc_62_name</vt:lpstr>
      <vt:lpstr>'64'!chuong_phuluc_64</vt:lpstr>
      <vt:lpstr>'64'!chuong_phuluc_64_name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User</cp:lastModifiedBy>
  <cp:lastPrinted>2026-05-08T07:53:14Z</cp:lastPrinted>
  <dcterms:created xsi:type="dcterms:W3CDTF">2017-04-26T02:19:00Z</dcterms:created>
  <dcterms:modified xsi:type="dcterms:W3CDTF">2026-05-11T03:24:14Z</dcterms:modified>
</cp:coreProperties>
</file>